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akim/Downloads/"/>
    </mc:Choice>
  </mc:AlternateContent>
  <xr:revisionPtr revIDLastSave="0" documentId="13_ncr:1_{16CE1CD6-53CB-B141-9DD0-42CFB3484AEE}" xr6:coauthVersionLast="45" xr6:coauthVersionMax="45" xr10:uidLastSave="{00000000-0000-0000-0000-000000000000}"/>
  <bookViews>
    <workbookView xWindow="15320" yWindow="460" windowWidth="35120" windowHeight="25880" xr2:uid="{98C4B724-942E-48B7-991B-E18589268BCA}"/>
  </bookViews>
  <sheets>
    <sheet name="Taustatiedot" sheetId="3" r:id="rId1"/>
    <sheet name="Pisteytys" sheetId="12" r:id="rId2"/>
    <sheet name="Kaavio" sheetId="13" r:id="rId3"/>
    <sheet name="Tulostettava lomake A" sheetId="4" r:id="rId4"/>
    <sheet name="Tulostettava lomake B" sheetId="18" r:id="rId5"/>
  </sheets>
  <definedNames>
    <definedName name="_xlnm._FilterDatabase" localSheetId="1" hidden="1">Pisteytys!$A$3:$D$125</definedName>
    <definedName name="_xlnm.Print_Area" localSheetId="1">Pisteytys!$B$2:$K$124</definedName>
    <definedName name="_xlnm.Print_Area" localSheetId="3">'Tulostettava lomake A'!$A$1:$D$96</definedName>
    <definedName name="_xlnm.Print_Area" localSheetId="4">'Tulostettava lomake B'!$A$1:$D$48</definedName>
    <definedName name="_xlnm.Print_Titles" localSheetId="1">Pisteytys!$2:$3</definedName>
    <definedName name="_xlnm.Print_Titles" localSheetId="3">'Tulostettava lomake A'!$4:$4</definedName>
    <definedName name="_xlnm.Print_Titles" localSheetId="4">'Tulostettava lomake B'!$4:$4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2" i="12" l="1"/>
  <c r="B3" i="12"/>
  <c r="B2" i="13" l="1"/>
  <c r="C2" i="4" l="1"/>
  <c r="C1" i="4"/>
  <c r="C2" i="18"/>
  <c r="C1" i="18"/>
  <c r="A86" i="4" l="1"/>
  <c r="A87" i="4"/>
  <c r="A88" i="4"/>
  <c r="A89" i="4"/>
  <c r="A90" i="4"/>
  <c r="A91" i="4"/>
  <c r="A92" i="4"/>
  <c r="A93" i="4"/>
  <c r="A94" i="4"/>
  <c r="A95" i="4"/>
  <c r="A96" i="4"/>
  <c r="B86" i="4"/>
  <c r="B87" i="4"/>
  <c r="B88" i="4"/>
  <c r="B89" i="4"/>
  <c r="B90" i="4"/>
  <c r="B91" i="4"/>
  <c r="B92" i="4"/>
  <c r="B93" i="4"/>
  <c r="B94" i="4"/>
  <c r="B95" i="4"/>
  <c r="B96" i="4"/>
  <c r="A85" i="4"/>
  <c r="B85" i="4"/>
  <c r="K5" i="12" l="1"/>
  <c r="K6" i="12"/>
  <c r="K7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80" i="12"/>
  <c r="K79" i="12"/>
  <c r="K81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K124" i="12"/>
  <c r="K4" i="12"/>
  <c r="P25" i="12" l="1"/>
  <c r="Q25" i="12" s="1"/>
  <c r="N130" i="12"/>
  <c r="P24" i="12"/>
  <c r="P20" i="12"/>
  <c r="Q20" i="12" s="1"/>
  <c r="P19" i="12"/>
  <c r="Q19" i="12" s="1"/>
  <c r="P18" i="12"/>
  <c r="Q18" i="12" s="1"/>
  <c r="P5" i="12"/>
  <c r="Q5" i="12" s="1"/>
  <c r="P4" i="12"/>
  <c r="Q4" i="12" s="1"/>
  <c r="P13" i="12"/>
  <c r="Q13" i="12" s="1"/>
  <c r="P11" i="12"/>
  <c r="Q11" i="12" s="1"/>
  <c r="P26" i="12"/>
  <c r="Q26" i="12" s="1"/>
  <c r="P6" i="12"/>
  <c r="Q6" i="12" s="1"/>
  <c r="P12" i="12"/>
  <c r="Q12" i="12" s="1"/>
  <c r="B34" i="18"/>
  <c r="B33" i="18"/>
  <c r="Q21" i="12" l="1"/>
  <c r="Q14" i="12"/>
  <c r="P27" i="12"/>
  <c r="Q24" i="12"/>
  <c r="Q27" i="12" s="1"/>
  <c r="Q7" i="12"/>
  <c r="P21" i="12"/>
  <c r="P14" i="12"/>
  <c r="P7" i="12"/>
  <c r="B67" i="4"/>
  <c r="B66" i="4"/>
  <c r="B65" i="4"/>
  <c r="B64" i="4"/>
  <c r="B63" i="4"/>
  <c r="B62" i="4"/>
  <c r="B61" i="4"/>
  <c r="B60" i="4"/>
  <c r="B59" i="4"/>
  <c r="O30" i="12" l="1"/>
  <c r="O5" i="12"/>
  <c r="A48" i="18" l="1"/>
  <c r="A47" i="18"/>
  <c r="A46" i="18"/>
  <c r="A45" i="18"/>
  <c r="A44" i="18"/>
  <c r="A43" i="18"/>
  <c r="A42" i="18"/>
  <c r="A41" i="18"/>
  <c r="A39" i="18"/>
  <c r="A38" i="18"/>
  <c r="A37" i="18"/>
  <c r="A36" i="18"/>
  <c r="A34" i="18"/>
  <c r="A33" i="18"/>
  <c r="A32" i="18"/>
  <c r="A31" i="18"/>
  <c r="A30" i="18"/>
  <c r="A28" i="18"/>
  <c r="A27" i="18"/>
  <c r="A26" i="18"/>
  <c r="A25" i="18"/>
  <c r="A24" i="18"/>
  <c r="A22" i="18"/>
  <c r="A21" i="18"/>
  <c r="A20" i="18"/>
  <c r="A19" i="18"/>
  <c r="A18" i="18"/>
  <c r="A17" i="18"/>
  <c r="A15" i="18"/>
  <c r="A14" i="18"/>
  <c r="A13" i="18"/>
  <c r="A12" i="18"/>
  <c r="A11" i="18"/>
  <c r="A10" i="18"/>
  <c r="A9" i="18"/>
  <c r="A8" i="18"/>
  <c r="A7" i="18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7" i="4"/>
  <c r="A66" i="4"/>
  <c r="A65" i="4"/>
  <c r="A64" i="4"/>
  <c r="A63" i="4"/>
  <c r="A62" i="4"/>
  <c r="A61" i="4"/>
  <c r="A60" i="4"/>
  <c r="A59" i="4"/>
  <c r="A58" i="4"/>
  <c r="A56" i="4"/>
  <c r="A55" i="4"/>
  <c r="A54" i="4"/>
  <c r="A53" i="4"/>
  <c r="A52" i="4"/>
  <c r="A51" i="4"/>
  <c r="A50" i="4"/>
  <c r="A49" i="4"/>
  <c r="A48" i="4"/>
  <c r="A47" i="4"/>
  <c r="B80" i="4" l="1"/>
  <c r="B78" i="4"/>
  <c r="B53" i="4"/>
  <c r="B51" i="4"/>
  <c r="A30" i="4"/>
  <c r="B30" i="4"/>
  <c r="B41" i="4"/>
  <c r="A41" i="4"/>
  <c r="B45" i="4"/>
  <c r="A45" i="4"/>
  <c r="B18" i="4"/>
  <c r="A18" i="4"/>
  <c r="O26" i="12" l="1"/>
  <c r="O25" i="12"/>
  <c r="O24" i="12"/>
  <c r="O20" i="12"/>
  <c r="O19" i="12"/>
  <c r="O18" i="12"/>
  <c r="O13" i="12"/>
  <c r="O12" i="12"/>
  <c r="O11" i="12"/>
  <c r="O4" i="12"/>
  <c r="O6" i="12"/>
  <c r="O27" i="12" l="1"/>
  <c r="B12" i="18"/>
  <c r="B39" i="18"/>
  <c r="B38" i="18"/>
  <c r="B48" i="18"/>
  <c r="B47" i="18"/>
  <c r="B46" i="18"/>
  <c r="B45" i="18"/>
  <c r="B44" i="18"/>
  <c r="B43" i="18"/>
  <c r="B42" i="18"/>
  <c r="B41" i="18"/>
  <c r="B37" i="18"/>
  <c r="B36" i="18"/>
  <c r="B32" i="18"/>
  <c r="B31" i="18"/>
  <c r="B30" i="18"/>
  <c r="B28" i="18"/>
  <c r="B27" i="18"/>
  <c r="B26" i="18"/>
  <c r="B25" i="18"/>
  <c r="B24" i="18"/>
  <c r="B22" i="18"/>
  <c r="B21" i="18"/>
  <c r="B20" i="18"/>
  <c r="B19" i="18"/>
  <c r="B18" i="18"/>
  <c r="B17" i="18"/>
  <c r="B15" i="18"/>
  <c r="B14" i="18"/>
  <c r="B13" i="18"/>
  <c r="B11" i="18"/>
  <c r="B10" i="18"/>
  <c r="B9" i="18"/>
  <c r="B8" i="18"/>
  <c r="B7" i="18"/>
  <c r="B83" i="4"/>
  <c r="B82" i="4"/>
  <c r="B81" i="4"/>
  <c r="B79" i="4"/>
  <c r="B77" i="4"/>
  <c r="B76" i="4"/>
  <c r="B75" i="4"/>
  <c r="B74" i="4"/>
  <c r="B73" i="4"/>
  <c r="B72" i="4"/>
  <c r="B71" i="4"/>
  <c r="B70" i="4"/>
  <c r="B69" i="4"/>
  <c r="A15" i="4"/>
  <c r="A14" i="4"/>
  <c r="A12" i="4"/>
  <c r="A11" i="4"/>
  <c r="A10" i="4"/>
  <c r="A9" i="4"/>
  <c r="A7" i="4"/>
  <c r="A6" i="4"/>
  <c r="A17" i="4"/>
  <c r="A37" i="4"/>
  <c r="B58" i="4"/>
  <c r="B56" i="4"/>
  <c r="B55" i="4"/>
  <c r="B54" i="4"/>
  <c r="B52" i="4"/>
  <c r="B50" i="4"/>
  <c r="B49" i="4"/>
  <c r="B48" i="4"/>
  <c r="B47" i="4"/>
  <c r="B46" i="4"/>
  <c r="A46" i="4"/>
  <c r="B44" i="4"/>
  <c r="A44" i="4"/>
  <c r="B43" i="4"/>
  <c r="A43" i="4"/>
  <c r="B42" i="4"/>
  <c r="A42" i="4"/>
  <c r="B40" i="4"/>
  <c r="A40" i="4"/>
  <c r="B39" i="4"/>
  <c r="A39" i="4"/>
  <c r="B38" i="4"/>
  <c r="A38" i="4"/>
  <c r="B37" i="4"/>
  <c r="B35" i="4"/>
  <c r="A35" i="4"/>
  <c r="B34" i="4"/>
  <c r="A34" i="4"/>
  <c r="B33" i="4"/>
  <c r="A33" i="4"/>
  <c r="B31" i="4"/>
  <c r="A31" i="4"/>
  <c r="B29" i="4"/>
  <c r="A29" i="4"/>
  <c r="B28" i="4"/>
  <c r="A28" i="4"/>
  <c r="B27" i="4"/>
  <c r="A27" i="4"/>
  <c r="B26" i="4"/>
  <c r="A26" i="4"/>
  <c r="B32" i="4"/>
  <c r="A32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7" i="4"/>
  <c r="B15" i="4"/>
  <c r="B14" i="4"/>
  <c r="B12" i="4"/>
  <c r="B11" i="4"/>
  <c r="B10" i="4"/>
  <c r="B9" i="4"/>
  <c r="B7" i="4"/>
  <c r="B6" i="4"/>
  <c r="O7" i="12" l="1"/>
  <c r="H6" i="13" l="1"/>
  <c r="D6" i="13" l="1"/>
  <c r="F6" i="13"/>
  <c r="G6" i="13"/>
  <c r="E6" i="13"/>
  <c r="H9" i="13"/>
  <c r="B16" i="4"/>
  <c r="D9" i="13" l="1"/>
  <c r="F9" i="13"/>
  <c r="E9" i="13"/>
  <c r="G9" i="13"/>
  <c r="H5" i="13"/>
  <c r="O21" i="12"/>
  <c r="H11" i="13"/>
  <c r="D5" i="13" l="1"/>
  <c r="E5" i="13"/>
  <c r="F5" i="13"/>
  <c r="G5" i="13"/>
  <c r="D11" i="13"/>
  <c r="F11" i="13"/>
  <c r="G11" i="13"/>
  <c r="E11" i="13"/>
  <c r="H14" i="13"/>
  <c r="H15" i="13"/>
  <c r="H7" i="13"/>
  <c r="H4" i="13"/>
  <c r="H12" i="13"/>
  <c r="H13" i="13"/>
  <c r="H8" i="13"/>
  <c r="H10" i="13"/>
  <c r="O14" i="12"/>
  <c r="O29" i="12" s="1"/>
  <c r="D7" i="13" l="1"/>
  <c r="F7" i="13"/>
  <c r="E7" i="13"/>
  <c r="G7" i="13"/>
  <c r="D8" i="13"/>
  <c r="G8" i="13"/>
  <c r="E8" i="13"/>
  <c r="F8" i="13"/>
  <c r="D13" i="13"/>
  <c r="F13" i="13"/>
  <c r="G13" i="13"/>
  <c r="E13" i="13"/>
  <c r="D15" i="13"/>
  <c r="F15" i="13"/>
  <c r="E15" i="13"/>
  <c r="G15" i="13"/>
  <c r="D10" i="13"/>
  <c r="G10" i="13"/>
  <c r="E10" i="13"/>
  <c r="F10" i="13"/>
  <c r="D12" i="13"/>
  <c r="E12" i="13"/>
  <c r="F12" i="13"/>
  <c r="G12" i="13"/>
  <c r="D14" i="13"/>
  <c r="E14" i="13"/>
  <c r="F14" i="13"/>
  <c r="G14" i="13"/>
  <c r="F4" i="13"/>
  <c r="G4" i="13"/>
  <c r="D4" i="13"/>
  <c r="E4" i="13"/>
  <c r="G16" i="13" l="1"/>
  <c r="B13" i="4"/>
  <c r="B5" i="4"/>
</calcChain>
</file>

<file path=xl/sharedStrings.xml><?xml version="1.0" encoding="utf-8"?>
<sst xmlns="http://schemas.openxmlformats.org/spreadsheetml/2006/main" count="493" uniqueCount="223">
  <si>
    <t>Pisteet yhteensä</t>
  </si>
  <si>
    <t>Teema</t>
  </si>
  <si>
    <t xml:space="preserve">Teemaan liittyvät kysymykset
</t>
  </si>
  <si>
    <t>Yrityksen nimi</t>
  </si>
  <si>
    <t>Y-tunnus</t>
  </si>
  <si>
    <t>Liikevaihto</t>
  </si>
  <si>
    <t>Henkilömäärä</t>
  </si>
  <si>
    <t>Toimiala</t>
  </si>
  <si>
    <t>Varastonimikkeiden lkm</t>
  </si>
  <si>
    <t>Lähtevien nimikkeiden lkm</t>
  </si>
  <si>
    <t>Turvallisuus ja ergonomia</t>
  </si>
  <si>
    <t>Tiimityö ja johtaminen</t>
  </si>
  <si>
    <t>Tilat ja siisteys</t>
  </si>
  <si>
    <t>Laatukulttuuri</t>
  </si>
  <si>
    <t>Asiakkaiden palveleminen</t>
  </si>
  <si>
    <t>Hankintaketjun kehittäminen</t>
  </si>
  <si>
    <t>Sisäiset asiakkaat</t>
  </si>
  <si>
    <t>Tuotannonohjaus</t>
  </si>
  <si>
    <t>Suorituskyvyn mittaaminen</t>
  </si>
  <si>
    <t>S: Työympäristö</t>
  </si>
  <si>
    <t>C: Asiakaskeskeisyys</t>
  </si>
  <si>
    <t>P: Suorituskyky</t>
  </si>
  <si>
    <t>D: Tiedolla johtaminen</t>
  </si>
  <si>
    <t>Materiaalitoimintojen strategiat</t>
  </si>
  <si>
    <t>S1</t>
  </si>
  <si>
    <t>S2</t>
  </si>
  <si>
    <t>S3</t>
  </si>
  <si>
    <t>C1</t>
  </si>
  <si>
    <t>C2</t>
  </si>
  <si>
    <t>C3</t>
  </si>
  <si>
    <t>P1</t>
  </si>
  <si>
    <t>P2</t>
  </si>
  <si>
    <t>P3</t>
  </si>
  <si>
    <t>D1</t>
  </si>
  <si>
    <t>D2</t>
  </si>
  <si>
    <t>D3</t>
  </si>
  <si>
    <t>Valmius automaatioon</t>
  </si>
  <si>
    <t>Tietojärjestelmien käyttö</t>
  </si>
  <si>
    <t>3 Hyvä</t>
  </si>
  <si>
    <t>1 Heikko</t>
  </si>
  <si>
    <t>2 Tyydyttävä</t>
  </si>
  <si>
    <t>4 Erinomainen</t>
  </si>
  <si>
    <t>yht</t>
  </si>
  <si>
    <t>Arvosana</t>
  </si>
  <si>
    <t>ka</t>
  </si>
  <si>
    <t>Vastausten
ka</t>
  </si>
  <si>
    <t>Vastausten
keskiarvo</t>
  </si>
  <si>
    <t>Saapuminen</t>
  </si>
  <si>
    <t>Alkukeskustelu</t>
  </si>
  <si>
    <t>Lähtö kierrokselle</t>
  </si>
  <si>
    <t>Keräily</t>
  </si>
  <si>
    <t>Pakkaamo/lähettämö</t>
  </si>
  <si>
    <t>Tavaran vastaanotto</t>
  </si>
  <si>
    <t>Hyllytys / hyllyt</t>
  </si>
  <si>
    <t>Hankintaketju</t>
  </si>
  <si>
    <t>Kommentti:</t>
  </si>
  <si>
    <t>Arvio:</t>
  </si>
  <si>
    <t>Teemat kierroksen jälkeen</t>
  </si>
  <si>
    <t>Automaation tarve ja valmius</t>
  </si>
  <si>
    <t>Lähetyksen saapuessa tarkistetaan, että se on oikeassa paikassa, kaikki kollit ovat saapuneet ja tavara ei ole vaurioitunut</t>
  </si>
  <si>
    <t>Vastaanottokäsittelyn yhteydessä tarkistetaan, että saapunut lähetys on ostotilauksen mukainen</t>
  </si>
  <si>
    <t>Tuotanto</t>
  </si>
  <si>
    <t>Lähettämö / pakkaamo</t>
  </si>
  <si>
    <t>Henkilöt voivat tarvittaessa siirtyä joustavasti eri työtehtävien välillä</t>
  </si>
  <si>
    <t>Käytössä on säännöllinen toimittajien arviointi- ja valintaprosessi</t>
  </si>
  <si>
    <t>Piha-alue, lastauslaituri ja -taskut ovat siistit ja järjestyksessä</t>
  </si>
  <si>
    <t>Myynnillä on ajan tasalla olevat tuotantoennusteet</t>
  </si>
  <si>
    <t>Osto saa hyvissä ajoin tiedon materiaalitarpeista</t>
  </si>
  <si>
    <t>Tuotekehitys saa tiedon testauksessa, asennusvaiheessa tai asiakkaalla ilmenneistä tuotevirheistä</t>
  </si>
  <si>
    <t>Taloushallinto saa jälkilaskentaa varten riittävät tiedot tuotantokustannuksista</t>
  </si>
  <si>
    <t>Väittämien lukumäärä</t>
  </si>
  <si>
    <t>Väittämiä yhteensä:</t>
  </si>
  <si>
    <t>Asiakas pystyy seuraamaan tilauksensa etenemistä</t>
  </si>
  <si>
    <t>Tuotannossa lattioilla, käytävillä ja pöydillä ei ole ylimääräistä tavaraa</t>
  </si>
  <si>
    <t>Vastaanotossa lattioilla, käytävillä ja pöydillä ei ole ylimääräistä tavaraa</t>
  </si>
  <si>
    <t>Keräilypaikkojen täydennykset varapaikoilta tehdään järjestelmällisesti</t>
  </si>
  <si>
    <t>Hyllytyksessä lattioilla, käytävillä ja pöydillä ei ole ylimääräistä tavaraa</t>
  </si>
  <si>
    <t>Lähettämössä lattioilla, käytävillä ja pöydillä ei ole ylimääräistä tavaraa</t>
  </si>
  <si>
    <t>Ostotilaus menee järjestelmästä toimittajalle sähköisesti ja toimittajan tilausvahvistus käsitellään automaattisesti</t>
  </si>
  <si>
    <t>Järjestelmästä tulee täydennysehdotus, kun tuotetta pitää ostaa lisää</t>
  </si>
  <si>
    <t>Vastaanotossa valaistus on hyvä</t>
  </si>
  <si>
    <t>Vastaanotossa on käytössä asianmukaiset suojavarusteet</t>
  </si>
  <si>
    <t>Lähtevien tuotteiden keräilyprosessi toimii hyvin</t>
  </si>
  <si>
    <t>Hyllytyksessä oikeat jäteastiat ovat lähellä ja niiden tyhjennys hoidetaan säännöllisesti</t>
  </si>
  <si>
    <t>Lähettämössä oikeat jäteastiat ovat lähellä ja niiden tyhjennys hoidetaan säännöllisesti</t>
  </si>
  <si>
    <t>Hyllytyksessä on käytössä asianmukaiset suojavarusteet</t>
  </si>
  <si>
    <t>Tuotannossa on käytössä asianmukaiset suojavarusteet</t>
  </si>
  <si>
    <t>Keräilyssä on käytössä asianmukaiset suojavarusteet</t>
  </si>
  <si>
    <t>Hyllytyksessä valaistus on hyvä</t>
  </si>
  <si>
    <t>Lähettämössä valaistus on hyvä</t>
  </si>
  <si>
    <t>Inventointia tehdään jatkuvasti ja havaitut saldoerot korjataan viipymättä</t>
  </si>
  <si>
    <t>Sattuneet tapaturmat, törmäykset ja läheltä piti -tilanteet kirjataan ja käsitellään järjestelmällisesti</t>
  </si>
  <si>
    <t>Arvioija:</t>
  </si>
  <si>
    <t xml:space="preserve">Arvioi väittämää asteikolla: 1  täysin eri mieltä, 2  jokseenkin eri mieltä, 3  jokseenkin samaa mieltä, 4  täysin samaa mieltä. Jos väittämä ei ole validi tai ei ole arvioitavissa, jätä arvio tyhjäksi.              </t>
  </si>
  <si>
    <r>
      <rPr>
        <b/>
        <sz val="18"/>
        <color theme="1"/>
        <rFont val="Calibri"/>
        <family val="2"/>
        <scheme val="minor"/>
      </rPr>
      <t xml:space="preserve">                                        </t>
    </r>
    <r>
      <rPr>
        <b/>
        <sz val="20"/>
        <color theme="1"/>
        <rFont val="Calibri"/>
        <family val="2"/>
        <scheme val="minor"/>
      </rPr>
      <t xml:space="preserve">  Materiaalitoimintojen katselmus</t>
    </r>
    <r>
      <rPr>
        <sz val="14"/>
        <color theme="1"/>
        <rFont val="Calibri"/>
        <family val="2"/>
        <scheme val="minor"/>
      </rPr>
      <t xml:space="preserve">
                                                         © TUDI 4.0 - Teknologiakeskus TechVilla Oy</t>
    </r>
  </si>
  <si>
    <t>Tuotannossa valaistus on hyvä</t>
  </si>
  <si>
    <t>Alateema</t>
  </si>
  <si>
    <t>Prosessiteema</t>
  </si>
  <si>
    <t>Asiakaspalautteet käsitellään järjestelmällisesti</t>
  </si>
  <si>
    <t>Materiaalitoimintojen katselmus,  © TUDI 4.0 - Teknologiakeskus TechVilla Oy</t>
  </si>
  <si>
    <t>Saapumisopasteet ovat selkeät ja hyvin näkyvillä</t>
  </si>
  <si>
    <t>Vieraiden tahaton päätyminen tuotantotiloihin on estetty</t>
  </si>
  <si>
    <t>Auditointiin oli valmistauduttu hyvin, esim. henkilökuntaa oli informoitu</t>
  </si>
  <si>
    <t>Toimitiloista on hyvä pohjakuva</t>
  </si>
  <si>
    <t>Sisäisestä materiaalivirrasta on havainnollinen kaaviokuva</t>
  </si>
  <si>
    <t>Turvallisuusohjeet käytiin läpi ennen kierrosta</t>
  </si>
  <si>
    <t>Jalankulkuväylät on erotettu/merkitty</t>
  </si>
  <si>
    <t>Saapuvien ja lähtevien tavaroiden ovet on selkeästi merkitty ja erillään toistaan</t>
  </si>
  <si>
    <t>Saapuneille tavaroille on selkeästi merkitty oma alue</t>
  </si>
  <si>
    <t>Saapuneen kuorman vastaanottokäsittelyn viiveelle on määritetty maksimiaika ja sitä seurataan</t>
  </si>
  <si>
    <t>Tuotteet ja raaka-aineet kirjataan saldoille järjestelmään välittömästi vastaanottokäsittelyn yhteydessä</t>
  </si>
  <si>
    <t>Tuotteet ja raaka-aineet valmistellaan vastaanotossa varastointia ja seuraavia työvaiheita varten</t>
  </si>
  <si>
    <t>Vastaanotossa päivittäinen resurssitarve, tehokkuus ja virheiden määrä tiedetään tarkasti</t>
  </si>
  <si>
    <t>Vastaanotossa tilan layout tukee työprosesseja ja estää risteäviä tavaravirtoja</t>
  </si>
  <si>
    <t>Vastaanotossa ilmanlaatu on hyvä</t>
  </si>
  <si>
    <t>Vastaanotossa melutaso on alhainen</t>
  </si>
  <si>
    <t>Vastaanotossa seinät, ovet, lattiat ja tekniset laitteet ovat hyvässä kunnossa</t>
  </si>
  <si>
    <t>Vastaanotetut tuotteet ja raaka-aineet hyllytetään viipymättä</t>
  </si>
  <si>
    <t>Tuotteet menevät hyllyyn jonoperiaatteen (FIFO) mukaisesti</t>
  </si>
  <si>
    <t>Järjestelmä antaa optimaalisen paikan, jonne tuote/kolli hyllytetään</t>
  </si>
  <si>
    <t>Käytössä olevat erilaiset varastointitavat ja hyllyratkaisut ovat tarkoituksenmukaisia</t>
  </si>
  <si>
    <t>Järjestelmästä nähdään kaikki sijainnit, joissa tuotetta on</t>
  </si>
  <si>
    <t>Hyllytyksessä käytetään oikeanlaista trukkia, tai muuta apuvälinettä</t>
  </si>
  <si>
    <t>Trukkiturvallisuuskoulutus ja ajoluvat on annettu</t>
  </si>
  <si>
    <t>Tuotteen hyllytys varastopaikalle tehdään samaan aikaan järjestelmässä, kuin se tapahtuu fyysisesti</t>
  </si>
  <si>
    <t>Hyllytyksessä päivittäinen resurssitarve, tehokkuus ja virheiden määrä tiedetään tarkasti</t>
  </si>
  <si>
    <t>Hyllytyksessä tilan layout tukee työprosesseja ja estää risteäviä tavaravirtoja</t>
  </si>
  <si>
    <t>Hyllytyksessä ilmanlaatu on hyvä</t>
  </si>
  <si>
    <t>Hyllytyksessä melutaso on alhainen</t>
  </si>
  <si>
    <t>Hyllytyksessä seinät, ovet, lattiat ja tekniset laitteet ovat hyvässä kunnossa</t>
  </si>
  <si>
    <t>Keräilyprosessi tuotantoon / kokoonpanoon toimii hyvin</t>
  </si>
  <si>
    <t>Järjestelmä tukee hyvin keräilyprosesseja</t>
  </si>
  <si>
    <t>Käytössä olevat varastoautomaatit on integroitu järjestelmään</t>
  </si>
  <si>
    <t>Keräilyssä käytetään oikeanlaista trukkia, tai muuta apuvälinettä</t>
  </si>
  <si>
    <t>Keräilyssä päivittäinen resurssitarve, tehokkuus ja virheiden määrä tiedetään tarkasti</t>
  </si>
  <si>
    <t>Keräilyssä tilan layout tukee työprosesseja ja estää risteäviä tavaravirtoja</t>
  </si>
  <si>
    <t>Tuotannon työpisteiden materiaalitäydennykset tehdään järjestelmällisesti (esim. kanban)</t>
  </si>
  <si>
    <t>Työpisteiden kuormitusta ja resursointia ohjataan järjestelmällisesti (esim. imuohjaus)</t>
  </si>
  <si>
    <t>Eri työvaiheiden järjestys on tarkoituksenmukainen</t>
  </si>
  <si>
    <t>Tuotannossa päivittäinen resurssitarve, tehokkuus ja virheiden määrä tiedetään tarkasti</t>
  </si>
  <si>
    <t>Tuotannossa oikeat jäteastiat ovat lähellä</t>
  </si>
  <si>
    <t>Tuotannossa tilan layout tukee työprosesseja ja estää risteäviä tavaravirtoja</t>
  </si>
  <si>
    <t>Tuotannossa ilmanlaatu on hyvä</t>
  </si>
  <si>
    <t>Tuotannossa melutaso on alhainen</t>
  </si>
  <si>
    <t>Tuotannossa seinät, ovet, lattiat ja tekniset laitteet ovat hyvässä kunnossa</t>
  </si>
  <si>
    <t>Käsittelyä odottavat ja lähtövalmiit lähetykset on selvästi erotettu toisistaan</t>
  </si>
  <si>
    <t>Lähetysten kiireellisyys on selvästi nähtävissä</t>
  </si>
  <si>
    <t>Lähettämössä päivittäinen resurssitarve, tehokkuus ja virheiden määrä tiedetään tarkasti</t>
  </si>
  <si>
    <t>Lähettämössä tilan layout tukee työprosesseja ja estää risteäviä tavaravirtoja</t>
  </si>
  <si>
    <t>Lähettämössä ilmanlaatu on hyvä</t>
  </si>
  <si>
    <t>Lähettämössä melutaso on alhainen</t>
  </si>
  <si>
    <t>Lähettämössä seinät, ovet, lattiat ja tekniset laitteet ovat hyvässä kunnossa</t>
  </si>
  <si>
    <t>Yrityksellä on sertifioitu laatujärjestelmä</t>
  </si>
  <si>
    <t>Laatupoikkeaminen hallintaan on toimiva prosessi</t>
  </si>
  <si>
    <t>Työhön perehdytys toteutetaan kirjallisen ohjeistuksen mukaan</t>
  </si>
  <si>
    <t>Työntekijöillä/tiimeillä on selkeästi määritellyt päivittäiset/viikoittaiset tavoitteet</t>
  </si>
  <si>
    <t>Operatiiviset tavoitteet ja tehokkuuden seurantamittarit ovat hyvin nähtävillä</t>
  </si>
  <si>
    <t>Työtilanne ja poikkeamat käydään päivittäin läpi työnjohdon kanssa</t>
  </si>
  <si>
    <t>Työntekijöiden tavoitteisiin sidottu kannustinjärjestelmä ohjaa päivittäistä toimintaa</t>
  </si>
  <si>
    <t>Asiakastyytyväisyys ja toimitusvirhetilastot ovat hyvin nähtävillä</t>
  </si>
  <si>
    <t>Usein toistuvat työvaiheet on vakioitu</t>
  </si>
  <si>
    <t>Mahdollisuudet useasti toistuvien siirtojen tai työvaiheiden automatisointiin on selvitetty</t>
  </si>
  <si>
    <t>Mahdollisuudet tilankäytön tehostamiseen varastoautomaattien käytöllä on selvitetty</t>
  </si>
  <si>
    <t>Mahdollisuudet varaston tehokkuuden parantamiseen varaston automatisoinnilla on selvitetty</t>
  </si>
  <si>
    <t>Nykyiset tietojärjestelmät tukevat hyvin toimintojen automatisointia</t>
  </si>
  <si>
    <t>Toimittajien toimitusvarmuutta ja täsmällisyyttä seurataan</t>
  </si>
  <si>
    <t>Materiaalitoimintojen kehittämisvastuut ja päätösmenettelyt ovat selkeät</t>
  </si>
  <si>
    <t>Uusien nimikkeiden käyttöönotossa, kiertämättömien nimikkeiden poistossa ja varastopaikkojen uudelleen sijoitteluissa on selkeät toimintatavat</t>
  </si>
  <si>
    <t>Käytössä olevat tietotekniset ratkaisut, esim. toiminnanohjaus-, varastonhallinta-, tuotannonohjausjärjestelmät tukevat hyvin toimintaa</t>
  </si>
  <si>
    <t xml:space="preserve">Tuotantoprosessien kehittämiselle on määritetty strategiset tavoitteet ja suunnitelma </t>
  </si>
  <si>
    <t>Tuotannon johdolla on ajantasaiset ja luotettavat toimitusennusteet</t>
  </si>
  <si>
    <t>Tuotanto ja hankinta saavat luotettavaa tietoa tuotteiden / nimikkeiden elinkaaren vaiheista</t>
  </si>
  <si>
    <t>Tuotekehitys huomioi uusien tuotteiden rakenteissa jo käytössä olevat nimikkeet</t>
  </si>
  <si>
    <t>17, 108-112</t>
  </si>
  <si>
    <t>117-124</t>
  </si>
  <si>
    <t>32, 34, 37, 38, 51, 52, 55, 56, 61, 76, 113, 114</t>
  </si>
  <si>
    <t>103-107</t>
  </si>
  <si>
    <t>6, 7, 20, 62, 63, 65, 77, 116</t>
  </si>
  <si>
    <t>15, 18, 87 - 94</t>
  </si>
  <si>
    <t>4, 9-11, 25, 27, 35, 39, 45, 47, 59, 64, 70, 72, 83, 93</t>
  </si>
  <si>
    <t>1-3, 8, 12, 95, 96</t>
  </si>
  <si>
    <t>19, 33, 36, 53, 54, 115</t>
  </si>
  <si>
    <t>5, 97 - 102</t>
  </si>
  <si>
    <t>16,21, 31, 40, 41, 57, 66, 78</t>
  </si>
  <si>
    <t>13, 14, 22-24, 26, 28-30, 42-44, 46, 48-50, 58, 60, 67-69, 71, 73-75, 79, 80-82, 84-86</t>
  </si>
  <si>
    <t>Asiakkaiden tarpeet ja odotukset on selvitetty ja niiden toteutumista seurataan säännöllisesti</t>
  </si>
  <si>
    <t>Merkinnät ja pakkaukset on sovittu toimittajien kanssa sellaisiksi, että toimituksen vastaanotto ja käsittely on sujuvaa</t>
  </si>
  <si>
    <t>Vastaanotossa oikeanlaiset jäteastiat ovat lähellä ja niiden tyhjennys hoidetaan säännöllisesti</t>
  </si>
  <si>
    <t>Vastaanotossa tarvittavilla työvälineillä on selkeät paikat ja ne ovat lähellä</t>
  </si>
  <si>
    <t>Kuormalavahyllyjen kunto tarkastetaan säännöllisesti</t>
  </si>
  <si>
    <t>Hyllytyksessä tarvittavilla työvälineillä on selkeät paikat ja ne ovat lähellä</t>
  </si>
  <si>
    <t>Keräilyssä tarvittavilla työvälineillä on selkeät paikat ja ne ovat lähellä</t>
  </si>
  <si>
    <t>Työprosessien ja työpisteiden ergonomia on tutkittu ja hyvällä tasolla</t>
  </si>
  <si>
    <t>Työn ohjauksessa käytetään visuaalisia menetelmiä, värit, maalaukset, koodimerkinnät etc.</t>
  </si>
  <si>
    <t>Tuotannossa tarvittavilla työvälineillä on selkeät paikat ja ne ovat lähellä</t>
  </si>
  <si>
    <t>Lähettämössä tarvittavilla työvälineillä on selkeät paikat ja ne ovat lähellä</t>
  </si>
  <si>
    <t>Yrityksen jatkuvan parantamisen prosessi tuottaa toimivia ratkaisuja ja työntekijät ovat siihen tyytyväisiä</t>
  </si>
  <si>
    <t xml:space="preserve">Työprosesseista on kattavat ja selkeät ohjeet </t>
  </si>
  <si>
    <t>Työntekijät on ohjeistettu toimimaan häiriötilanteissa</t>
  </si>
  <si>
    <t>Hankinta- ja täydennysprosesseja kehitetään avoimesti tavarantoimittajien kanssa</t>
  </si>
  <si>
    <t>Lähettämö saa oikeaan aikaan tiedon ja dokumentit kuljetusten tilaamista varten</t>
  </si>
  <si>
    <t>Lomakkeen versio:</t>
  </si>
  <si>
    <t>Lähettämössä on käytössä asianmukaiset suojavarusteet</t>
  </si>
  <si>
    <t>Auditoinnin päivämäärä</t>
  </si>
  <si>
    <t>1.0 Julkinen</t>
  </si>
  <si>
    <t>Vertailu
ka</t>
  </si>
  <si>
    <t>Arvioija 1</t>
  </si>
  <si>
    <t>Arvioija 2</t>
  </si>
  <si>
    <t>Arvioija 3</t>
  </si>
  <si>
    <t>Arvioija 4</t>
  </si>
  <si>
    <t>Arvioija 5</t>
  </si>
  <si>
    <t>Arvioija 6</t>
  </si>
  <si>
    <t>Yrityksen taustatiedot</t>
  </si>
  <si>
    <t>Vastattuja väittämiä</t>
  </si>
  <si>
    <t>Vastattuja väitämiä:</t>
  </si>
  <si>
    <t>OHJE</t>
  </si>
  <si>
    <t>2) Täytä ensin Taustatiedot välilehden tiedot</t>
  </si>
  <si>
    <t>3) Arviointi tehdään Pisteytys välilehdelle</t>
  </si>
  <si>
    <t>Materiaalitoimintojen Pikaopas</t>
  </si>
  <si>
    <t>1) Täytä vain keltaisella värillä merkittyjä soluja</t>
  </si>
  <si>
    <t>4) Tulokset löytyvät Kaavio välilehdeltä</t>
  </si>
  <si>
    <t>5) Lisätietoa katselmusmenetelmästä:</t>
  </si>
  <si>
    <t>TUDI 4.0 Materiaalitoimintojen auditointi - © TUDI 4.0 - Teknologiakeskus TechVilla 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</si>
</sst>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4"/>
      <color rgb="FF002060"/>
      <name val="Calibri"/>
      <family val="2"/>
      <scheme val="minor"/>
    </font>
    <font>
      <sz val="14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0" borderId="1" xfId="0" applyBorder="1"/>
    <xf numFmtId="0" fontId="8" fillId="0" borderId="0" xfId="0" applyFont="1"/>
    <xf numFmtId="0" fontId="8" fillId="0" borderId="1" xfId="0" applyFont="1" applyBorder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left" wrapText="1"/>
    </xf>
    <xf numFmtId="0" fontId="13" fillId="0" borderId="1" xfId="0" applyFont="1" applyBorder="1"/>
    <xf numFmtId="164" fontId="11" fillId="0" borderId="1" xfId="0" applyNumberFormat="1" applyFont="1" applyBorder="1" applyAlignment="1">
      <alignment horizontal="center" wrapText="1"/>
    </xf>
    <xf numFmtId="0" fontId="13" fillId="0" borderId="0" xfId="0" applyFont="1"/>
    <xf numFmtId="0" fontId="0" fillId="0" borderId="6" xfId="0" applyBorder="1"/>
    <xf numFmtId="0" fontId="0" fillId="0" borderId="0" xfId="0" applyBorder="1"/>
    <xf numFmtId="0" fontId="7" fillId="0" borderId="5" xfId="0" applyFont="1" applyBorder="1" applyAlignment="1"/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7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6" fillId="0" borderId="1" xfId="0" applyFont="1" applyBorder="1"/>
    <xf numFmtId="0" fontId="16" fillId="0" borderId="1" xfId="0" applyFont="1" applyBorder="1" applyAlignment="1">
      <alignment horizontal="left" vertic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 applyAlignment="1">
      <alignment horizontal="center"/>
    </xf>
    <xf numFmtId="0" fontId="7" fillId="0" borderId="0" xfId="0" applyFont="1" applyBorder="1"/>
    <xf numFmtId="0" fontId="17" fillId="0" borderId="0" xfId="0" applyFont="1" applyBorder="1" applyAlignment="1">
      <alignment horizontal="center"/>
    </xf>
    <xf numFmtId="0" fontId="18" fillId="0" borderId="0" xfId="0" applyFont="1" applyBorder="1"/>
    <xf numFmtId="0" fontId="16" fillId="2" borderId="4" xfId="0" applyFont="1" applyFill="1" applyBorder="1"/>
    <xf numFmtId="0" fontId="16" fillId="2" borderId="5" xfId="0" applyFont="1" applyFill="1" applyBorder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164" fontId="21" fillId="0" borderId="2" xfId="0" applyNumberFormat="1" applyFont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0" fontId="0" fillId="0" borderId="1" xfId="0" applyBorder="1" applyAlignment="1">
      <alignment vertical="top"/>
    </xf>
    <xf numFmtId="0" fontId="23" fillId="0" borderId="1" xfId="0" applyFont="1" applyBorder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164" fontId="10" fillId="0" borderId="5" xfId="0" applyNumberFormat="1" applyFont="1" applyBorder="1" applyAlignment="1">
      <alignment horizontal="center"/>
    </xf>
    <xf numFmtId="0" fontId="0" fillId="0" borderId="6" xfId="0" applyBorder="1" applyAlignment="1">
      <alignment horizontal="left" vertical="top"/>
    </xf>
    <xf numFmtId="0" fontId="7" fillId="0" borderId="1" xfId="0" applyFont="1" applyBorder="1" applyAlignment="1">
      <alignment horizontal="left" vertical="center" wrapText="1"/>
    </xf>
    <xf numFmtId="0" fontId="24" fillId="0" borderId="1" xfId="0" quotePrefix="1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/>
    </xf>
    <xf numFmtId="0" fontId="13" fillId="0" borderId="3" xfId="0" applyFont="1" applyBorder="1"/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/>
    <xf numFmtId="0" fontId="0" fillId="0" borderId="1" xfId="0" applyFill="1" applyBorder="1" applyAlignment="1">
      <alignment vertical="top"/>
    </xf>
    <xf numFmtId="0" fontId="23" fillId="0" borderId="1" xfId="0" applyFont="1" applyFill="1" applyBorder="1" applyAlignment="1">
      <alignment vertical="top"/>
    </xf>
    <xf numFmtId="0" fontId="7" fillId="0" borderId="0" xfId="0" applyFont="1" applyBorder="1" applyAlignment="1"/>
    <xf numFmtId="0" fontId="8" fillId="0" borderId="1" xfId="0" applyFont="1" applyFill="1" applyBorder="1"/>
    <xf numFmtId="0" fontId="8" fillId="3" borderId="1" xfId="0" applyFont="1" applyFill="1" applyBorder="1" applyProtection="1">
      <protection locked="0"/>
    </xf>
    <xf numFmtId="0" fontId="25" fillId="3" borderId="1" xfId="0" applyFont="1" applyFill="1" applyBorder="1" applyAlignment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 applyProtection="1">
      <alignment horizontal="center" wrapText="1"/>
      <protection locked="0"/>
    </xf>
    <xf numFmtId="0" fontId="5" fillId="3" borderId="2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right"/>
    </xf>
    <xf numFmtId="164" fontId="13" fillId="0" borderId="1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 applyAlignment="1">
      <alignment vertical="center"/>
    </xf>
    <xf numFmtId="0" fontId="10" fillId="0" borderId="0" xfId="0" applyFont="1" applyFill="1" applyBorder="1"/>
    <xf numFmtId="0" fontId="1" fillId="0" borderId="0" xfId="0" quotePrefix="1" applyFont="1"/>
    <xf numFmtId="0" fontId="1" fillId="0" borderId="0" xfId="0" applyFont="1"/>
    <xf numFmtId="0" fontId="27" fillId="0" borderId="0" xfId="1" applyFont="1"/>
    <xf numFmtId="0" fontId="10" fillId="0" borderId="1" xfId="0" applyFont="1" applyBorder="1"/>
    <xf numFmtId="0" fontId="14" fillId="0" borderId="3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14" fillId="0" borderId="1" xfId="0" applyFont="1" applyBorder="1"/>
    <xf numFmtId="0" fontId="11" fillId="0" borderId="3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0" fillId="2" borderId="3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8" xfId="0" applyBorder="1" applyAlignment="1">
      <alignment vertical="top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7" fillId="0" borderId="0" xfId="0" applyFont="1" applyBorder="1" applyAlignment="1"/>
    <xf numFmtId="0" fontId="9" fillId="0" borderId="0" xfId="0" applyFont="1" applyBorder="1" applyAlignment="1">
      <alignment wrapText="1"/>
    </xf>
    <xf numFmtId="0" fontId="9" fillId="0" borderId="0" xfId="0" applyFont="1" applyBorder="1" applyAlignment="1"/>
    <xf numFmtId="0" fontId="8" fillId="0" borderId="13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2" borderId="3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75"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Arviot</a:t>
            </a:r>
            <a:r>
              <a:rPr lang="fi-FI" baseline="0"/>
              <a:t> teemoittain</a:t>
            </a:r>
            <a:endParaRPr lang="fi-FI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title>
    <c:autoTitleDeleted val="0"/>
    <c:plotArea>
      <c:layout>
        <c:manualLayout>
          <c:layoutTarget val="inner"/>
          <c:xMode val="edge"/>
          <c:yMode val="edge"/>
          <c:x val="0.26083148003446133"/>
          <c:y val="0.18579062111552555"/>
          <c:w val="0.4528917473102122"/>
          <c:h val="0.69087384801024743"/>
        </c:manualLayout>
      </c:layout>
      <c:radarChart>
        <c:radarStyle val="marker"/>
        <c:varyColors val="0"/>
        <c:ser>
          <c:idx val="0"/>
          <c:order val="0"/>
          <c:tx>
            <c:v>Arvioiden 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Kaavio!$B$4:$B$15</c:f>
              <c:strCache>
                <c:ptCount val="12"/>
                <c:pt idx="0">
                  <c:v>Asiakkaiden palveleminen</c:v>
                </c:pt>
                <c:pt idx="1">
                  <c:v>Hankintaketjun kehittäminen</c:v>
                </c:pt>
                <c:pt idx="2">
                  <c:v>Sisäiset asiakkaat</c:v>
                </c:pt>
                <c:pt idx="3">
                  <c:v>Tietojärjestelmien käyttö</c:v>
                </c:pt>
                <c:pt idx="4">
                  <c:v>Materiaalitoimintojen strategiat</c:v>
                </c:pt>
                <c:pt idx="5">
                  <c:v>Valmius automaatioon</c:v>
                </c:pt>
                <c:pt idx="6">
                  <c:v>Suorituskyvyn mittaaminen</c:v>
                </c:pt>
                <c:pt idx="7">
                  <c:v>Tiimityö ja johtaminen</c:v>
                </c:pt>
                <c:pt idx="8">
                  <c:v>Tuotannonohjaus</c:v>
                </c:pt>
                <c:pt idx="9">
                  <c:v>Laatukulttuuri</c:v>
                </c:pt>
                <c:pt idx="10">
                  <c:v>Turvallisuus ja ergonomia</c:v>
                </c:pt>
                <c:pt idx="11">
                  <c:v>Tilat ja siisteys</c:v>
                </c:pt>
              </c:strCache>
            </c:strRef>
          </c:cat>
          <c:val>
            <c:numRef>
              <c:f>Kaavio!$H$4:$H$15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2-45E3-A504-BBCFCE733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173136"/>
        <c:axId val="908174080"/>
      </c:radarChart>
      <c:catAx>
        <c:axId val="90917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908174080"/>
        <c:crosses val="autoZero"/>
        <c:auto val="1"/>
        <c:lblAlgn val="ctr"/>
        <c:lblOffset val="100"/>
        <c:noMultiLvlLbl val="0"/>
      </c:catAx>
      <c:valAx>
        <c:axId val="90817408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9091731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/>
              <a:t>Arviot</a:t>
            </a:r>
            <a:r>
              <a:rPr lang="fi-FI" b="1" baseline="0"/>
              <a:t> teemoittain</a:t>
            </a:r>
            <a:endParaRPr lang="fi-FI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title>
    <c:autoTitleDeleted val="0"/>
    <c:plotArea>
      <c:layout>
        <c:manualLayout>
          <c:layoutTarget val="inner"/>
          <c:xMode val="edge"/>
          <c:yMode val="edge"/>
          <c:x val="0.26083148003446133"/>
          <c:y val="0.18579062111552555"/>
          <c:w val="0.4528917473102122"/>
          <c:h val="0.69087384801024743"/>
        </c:manualLayout>
      </c:layout>
      <c:radarChart>
        <c:radarStyle val="marker"/>
        <c:varyColors val="0"/>
        <c:ser>
          <c:idx val="0"/>
          <c:order val="0"/>
          <c:tx>
            <c:v>Arvioiden ka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Kaavio!$B$4:$B$15</c:f>
              <c:strCache>
                <c:ptCount val="12"/>
                <c:pt idx="0">
                  <c:v>Asiakkaiden palveleminen</c:v>
                </c:pt>
                <c:pt idx="1">
                  <c:v>Hankintaketjun kehittäminen</c:v>
                </c:pt>
                <c:pt idx="2">
                  <c:v>Sisäiset asiakkaat</c:v>
                </c:pt>
                <c:pt idx="3">
                  <c:v>Tietojärjestelmien käyttö</c:v>
                </c:pt>
                <c:pt idx="4">
                  <c:v>Materiaalitoimintojen strategiat</c:v>
                </c:pt>
                <c:pt idx="5">
                  <c:v>Valmius automaatioon</c:v>
                </c:pt>
                <c:pt idx="6">
                  <c:v>Suorituskyvyn mittaaminen</c:v>
                </c:pt>
                <c:pt idx="7">
                  <c:v>Tiimityö ja johtaminen</c:v>
                </c:pt>
                <c:pt idx="8">
                  <c:v>Tuotannonohjaus</c:v>
                </c:pt>
                <c:pt idx="9">
                  <c:v>Laatukulttuuri</c:v>
                </c:pt>
                <c:pt idx="10">
                  <c:v>Turvallisuus ja ergonomia</c:v>
                </c:pt>
                <c:pt idx="11">
                  <c:v>Tilat ja siisteys</c:v>
                </c:pt>
              </c:strCache>
            </c:strRef>
          </c:cat>
          <c:val>
            <c:numRef>
              <c:f>Kaavio!$H$4:$H$15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4-48AC-8659-B2C7D163940D}"/>
            </c:ext>
          </c:extLst>
        </c:ser>
        <c:ser>
          <c:idx val="1"/>
          <c:order val="1"/>
          <c:tx>
            <c:v>Kaikkien ka</c:v>
          </c:tx>
          <c:spPr>
            <a:ln w="28575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Kaavio!$B$4:$B$15</c:f>
              <c:strCache>
                <c:ptCount val="12"/>
                <c:pt idx="0">
                  <c:v>Asiakkaiden palveleminen</c:v>
                </c:pt>
                <c:pt idx="1">
                  <c:v>Hankintaketjun kehittäminen</c:v>
                </c:pt>
                <c:pt idx="2">
                  <c:v>Sisäiset asiakkaat</c:v>
                </c:pt>
                <c:pt idx="3">
                  <c:v>Tietojärjestelmien käyttö</c:v>
                </c:pt>
                <c:pt idx="4">
                  <c:v>Materiaalitoimintojen strategiat</c:v>
                </c:pt>
                <c:pt idx="5">
                  <c:v>Valmius automaatioon</c:v>
                </c:pt>
                <c:pt idx="6">
                  <c:v>Suorituskyvyn mittaaminen</c:v>
                </c:pt>
                <c:pt idx="7">
                  <c:v>Tiimityö ja johtaminen</c:v>
                </c:pt>
                <c:pt idx="8">
                  <c:v>Tuotannonohjaus</c:v>
                </c:pt>
                <c:pt idx="9">
                  <c:v>Laatukulttuuri</c:v>
                </c:pt>
                <c:pt idx="10">
                  <c:v>Turvallisuus ja ergonomia</c:v>
                </c:pt>
                <c:pt idx="11">
                  <c:v>Tilat ja siisteys</c:v>
                </c:pt>
              </c:strCache>
            </c:strRef>
          </c:cat>
          <c:val>
            <c:numRef>
              <c:f>Kaavio!$I$4:$I$15</c:f>
              <c:numCache>
                <c:formatCode>0.0</c:formatCode>
                <c:ptCount val="12"/>
                <c:pt idx="0">
                  <c:v>2.9230844155844156</c:v>
                </c:pt>
                <c:pt idx="1">
                  <c:v>2.4944696969696971</c:v>
                </c:pt>
                <c:pt idx="2">
                  <c:v>2.523484848484848</c:v>
                </c:pt>
                <c:pt idx="3">
                  <c:v>2.1346974206349203</c:v>
                </c:pt>
                <c:pt idx="4">
                  <c:v>2.4233143939393935</c:v>
                </c:pt>
                <c:pt idx="5">
                  <c:v>2.3225126262626268</c:v>
                </c:pt>
                <c:pt idx="6">
                  <c:v>2.1590909090909092</c:v>
                </c:pt>
                <c:pt idx="7">
                  <c:v>2.3875324675324676</c:v>
                </c:pt>
                <c:pt idx="8">
                  <c:v>2.4259063852813854</c:v>
                </c:pt>
                <c:pt idx="9">
                  <c:v>2.7237373737373738</c:v>
                </c:pt>
                <c:pt idx="10">
                  <c:v>2.6587053571428574</c:v>
                </c:pt>
                <c:pt idx="11">
                  <c:v>2.8228451178451177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4-48AC-8659-B2C7D1639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9173136"/>
        <c:axId val="908174080"/>
      </c:radarChart>
      <c:catAx>
        <c:axId val="90917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908174080"/>
        <c:crosses val="autoZero"/>
        <c:auto val="1"/>
        <c:lblAlgn val="ctr"/>
        <c:lblOffset val="100"/>
        <c:noMultiLvlLbl val="0"/>
      </c:catAx>
      <c:valAx>
        <c:axId val="908174080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FI"/>
          </a:p>
        </c:txPr>
        <c:crossAx val="9091731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47626</xdr:colOff>
      <xdr:row>17</xdr:row>
      <xdr:rowOff>4761</xdr:rowOff>
    </xdr:from>
    <xdr:to>
      <xdr:col>7</xdr:col>
      <xdr:colOff>428626</xdr:colOff>
      <xdr:row>37</xdr:row>
      <xdr:rowOff>133350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DAA57E5C-400C-4FBB-A7FB-9B5E867300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47626</xdr:colOff>
      <xdr:row>17</xdr:row>
      <xdr:rowOff>4761</xdr:rowOff>
    </xdr:from>
    <xdr:to>
      <xdr:col>9</xdr:col>
      <xdr:colOff>12700</xdr:colOff>
      <xdr:row>52</xdr:row>
      <xdr:rowOff>165100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ED498F66-DCAC-4176-98C7-87D6DBF521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1</xdr:col>
      <xdr:colOff>1162050</xdr:colOff>
      <xdr:row>2</xdr:row>
      <xdr:rowOff>34178</xdr:rowOff>
    </xdr:to>
    <xdr:pic>
      <xdr:nvPicPr>
        <xdr:cNvPr id="4" name="Kuva 3" descr="TechVilla Oy">
          <a:extLst>
            <a:ext uri="{FF2B5EF4-FFF2-40B4-BE49-F238E27FC236}">
              <a16:creationId xmlns:a16="http://schemas.microsoft.com/office/drawing/2014/main" id="{F240915E-67D9-4AB1-A262-95A71B8A5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5589444</xdr:colOff>
      <xdr:row>0</xdr:row>
      <xdr:rowOff>57439</xdr:rowOff>
    </xdr:from>
    <xdr:to>
      <xdr:col>1</xdr:col>
      <xdr:colOff>6460896</xdr:colOff>
      <xdr:row>2</xdr:row>
      <xdr:rowOff>138990</xdr:rowOff>
    </xdr:to>
    <xdr:pic>
      <xdr:nvPicPr>
        <xdr:cNvPr id="5" name="Kuva 7">
          <a:extLst>
            <a:ext uri="{FF2B5EF4-FFF2-40B4-BE49-F238E27FC236}">
              <a16:creationId xmlns:a16="http://schemas.microsoft.com/office/drawing/2014/main" id="{8031C36B-5EDB-734A-ACFD-B3D79C8F7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35544" y="57439"/>
          <a:ext cx="871452" cy="564151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1</xdr:col>
      <xdr:colOff>1162050</xdr:colOff>
      <xdr:row>2</xdr:row>
      <xdr:rowOff>33926</xdr:rowOff>
    </xdr:to>
    <xdr:pic>
      <xdr:nvPicPr>
        <xdr:cNvPr id="6" name="Kuva 8" descr="TechVilla Oy">
          <a:extLst>
            <a:ext uri="{FF2B5EF4-FFF2-40B4-BE49-F238E27FC236}">
              <a16:creationId xmlns:a16="http://schemas.microsoft.com/office/drawing/2014/main" id="{B8B459E6-F686-8347-AF58-B0C90C27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536700" cy="4403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1</xdr:col>
      <xdr:colOff>1162050</xdr:colOff>
      <xdr:row>2</xdr:row>
      <xdr:rowOff>39529</xdr:rowOff>
    </xdr:to>
    <xdr:pic>
      <xdr:nvPicPr>
        <xdr:cNvPr id="7" name="Kuva 4" descr="TechVilla Oy">
          <a:extLst>
            <a:ext uri="{FF2B5EF4-FFF2-40B4-BE49-F238E27FC236}">
              <a16:creationId xmlns:a16="http://schemas.microsoft.com/office/drawing/2014/main" id="{F51A1885-A887-3E4C-B61F-EDDD47F8A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536700" cy="445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5589444</xdr:colOff>
      <xdr:row>0</xdr:row>
      <xdr:rowOff>57439</xdr:rowOff>
    </xdr:from>
    <xdr:to>
      <xdr:col>1</xdr:col>
      <xdr:colOff>6460896</xdr:colOff>
      <xdr:row>2</xdr:row>
      <xdr:rowOff>138990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B8A45A3B-8755-4F8F-956C-4667885B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5694" y="57439"/>
          <a:ext cx="871452" cy="572233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1</xdr:col>
      <xdr:colOff>1162050</xdr:colOff>
      <xdr:row>2</xdr:row>
      <xdr:rowOff>33926</xdr:rowOff>
    </xdr:to>
    <xdr:pic>
      <xdr:nvPicPr>
        <xdr:cNvPr id="9" name="Kuva 8" descr="TechVilla Oy">
          <a:extLst>
            <a:ext uri="{FF2B5EF4-FFF2-40B4-BE49-F238E27FC236}">
              <a16:creationId xmlns:a16="http://schemas.microsoft.com/office/drawing/2014/main" id="{02090FC8-7A1A-40A1-A3B1-756DA18C5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466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1</xdr:col>
      <xdr:colOff>1162050</xdr:colOff>
      <xdr:row>2</xdr:row>
      <xdr:rowOff>39529</xdr:rowOff>
    </xdr:to>
    <xdr:pic>
      <xdr:nvPicPr>
        <xdr:cNvPr id="5" name="Kuva 4" descr="TechVilla Oy">
          <a:extLst>
            <a:ext uri="{FF2B5EF4-FFF2-40B4-BE49-F238E27FC236}">
              <a16:creationId xmlns:a16="http://schemas.microsoft.com/office/drawing/2014/main" id="{88EC76F5-486D-4DDC-AD03-9D0FBBEC8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1466850" cy="4342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udi.fi/wp-content/uploads/2020/07/TUDI-PIKAOPAS-Valmi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F64566-5BBA-4AA0-A67C-EB2886C57583}">
  <dimension ref="B1:C20"/>
  <sheetViews>
    <sheetView tabSelected="1" workbookViewId="0">
      <selection activeCell="B2" sqref="B2"/>
    </sheetView>
  </sheetViews>
  <sheetFormatPr baseColWidth="10" defaultColWidth="8.83203125" defaultRowHeight="15" x14ac:dyDescent="0.2"/>
  <cols>
    <col min="1" max="1" width="4" customWidth="1"/>
    <col min="2" max="2" width="35.1640625" customWidth="1"/>
    <col min="3" max="3" width="39.5" customWidth="1"/>
  </cols>
  <sheetData>
    <row r="1" spans="2:3" ht="19" x14ac:dyDescent="0.25">
      <c r="B1" s="9" t="s">
        <v>222</v>
      </c>
      <c r="C1" s="7"/>
    </row>
    <row r="2" spans="2:3" ht="19" x14ac:dyDescent="0.25">
      <c r="B2" s="7"/>
      <c r="C2" s="7"/>
    </row>
    <row r="3" spans="2:3" ht="19" x14ac:dyDescent="0.25">
      <c r="B3" s="9" t="s">
        <v>212</v>
      </c>
      <c r="C3" s="7"/>
    </row>
    <row r="4" spans="2:3" ht="19" x14ac:dyDescent="0.25">
      <c r="B4" s="8" t="s">
        <v>3</v>
      </c>
      <c r="C4" s="73"/>
    </row>
    <row r="5" spans="2:3" ht="19" x14ac:dyDescent="0.25">
      <c r="B5" s="8" t="s">
        <v>203</v>
      </c>
      <c r="C5" s="73"/>
    </row>
    <row r="6" spans="2:3" ht="19" x14ac:dyDescent="0.25">
      <c r="B6" s="8" t="s">
        <v>4</v>
      </c>
      <c r="C6" s="73"/>
    </row>
    <row r="7" spans="2:3" ht="19" x14ac:dyDescent="0.25">
      <c r="B7" s="8" t="s">
        <v>5</v>
      </c>
      <c r="C7" s="73"/>
    </row>
    <row r="8" spans="2:3" ht="19" x14ac:dyDescent="0.25">
      <c r="B8" s="8" t="s">
        <v>6</v>
      </c>
      <c r="C8" s="73"/>
    </row>
    <row r="9" spans="2:3" ht="19" x14ac:dyDescent="0.25">
      <c r="B9" s="8" t="s">
        <v>7</v>
      </c>
      <c r="C9" s="73"/>
    </row>
    <row r="10" spans="2:3" ht="19" x14ac:dyDescent="0.25">
      <c r="B10" s="8" t="s">
        <v>8</v>
      </c>
      <c r="C10" s="73"/>
    </row>
    <row r="11" spans="2:3" ht="19" x14ac:dyDescent="0.25">
      <c r="B11" s="8" t="s">
        <v>9</v>
      </c>
      <c r="C11" s="73"/>
    </row>
    <row r="12" spans="2:3" ht="19" x14ac:dyDescent="0.25">
      <c r="B12" s="8" t="s">
        <v>201</v>
      </c>
      <c r="C12" s="72" t="s">
        <v>204</v>
      </c>
    </row>
    <row r="15" spans="2:3" ht="19" x14ac:dyDescent="0.25">
      <c r="B15" s="88" t="s">
        <v>215</v>
      </c>
    </row>
    <row r="16" spans="2:3" ht="16" x14ac:dyDescent="0.2">
      <c r="B16" s="89" t="s">
        <v>219</v>
      </c>
      <c r="C16" s="90"/>
    </row>
    <row r="17" spans="2:3" ht="16" x14ac:dyDescent="0.2">
      <c r="B17" s="89" t="s">
        <v>216</v>
      </c>
      <c r="C17" s="90"/>
    </row>
    <row r="18" spans="2:3" ht="16" x14ac:dyDescent="0.2">
      <c r="B18" s="89" t="s">
        <v>217</v>
      </c>
      <c r="C18" s="90"/>
    </row>
    <row r="19" spans="2:3" ht="16" x14ac:dyDescent="0.2">
      <c r="B19" s="89" t="s">
        <v>220</v>
      </c>
      <c r="C19" s="90"/>
    </row>
    <row r="20" spans="2:3" ht="16" x14ac:dyDescent="0.2">
      <c r="B20" s="90" t="s">
        <v>221</v>
      </c>
      <c r="C20" s="91" t="s">
        <v>218</v>
      </c>
    </row>
  </sheetData>
  <sheetProtection sheet="1" objects="1" scenarios="1"/>
  <hyperlinks>
    <hyperlink ref="C20" r:id="rId1" xr:uid="{2D6C75DC-A6C9-704A-AC41-877584CDDA19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F1C0-704A-4BE8-9065-83E88C4C719E}">
  <sheetPr>
    <pageSetUpPr fitToPage="1"/>
  </sheetPr>
  <dimension ref="A1:R169"/>
  <sheetViews>
    <sheetView topLeftCell="B1" zoomScaleNormal="100" workbookViewId="0">
      <pane ySplit="3" topLeftCell="A4" activePane="bottomLeft" state="frozen"/>
      <selection pane="bottomLeft" activeCell="B2" sqref="B2:D2"/>
    </sheetView>
  </sheetViews>
  <sheetFormatPr baseColWidth="10" defaultColWidth="8.83203125" defaultRowHeight="16" x14ac:dyDescent="0.2"/>
  <cols>
    <col min="1" max="1" width="21.33203125" hidden="1" customWidth="1"/>
    <col min="2" max="2" width="4.1640625" bestFit="1" customWidth="1"/>
    <col min="3" max="3" width="110.33203125" bestFit="1" customWidth="1"/>
    <col min="4" max="4" width="30.6640625" style="68" customWidth="1"/>
    <col min="5" max="6" width="9.5" bestFit="1" customWidth="1"/>
    <col min="7" max="8" width="9.5" customWidth="1"/>
    <col min="9" max="10" width="9.5" bestFit="1" customWidth="1"/>
    <col min="11" max="11" width="6.5" customWidth="1"/>
    <col min="12" max="12" width="3.33203125" customWidth="1"/>
    <col min="13" max="13" width="3.5" style="14" bestFit="1" customWidth="1"/>
    <col min="14" max="14" width="30.5" style="15" customWidth="1"/>
    <col min="15" max="16" width="11" customWidth="1"/>
    <col min="17" max="17" width="10.5" customWidth="1"/>
    <col min="18" max="18" width="11.33203125" customWidth="1"/>
  </cols>
  <sheetData>
    <row r="1" spans="1:18" ht="23.25" customHeight="1" x14ac:dyDescent="0.3">
      <c r="A1" s="15"/>
      <c r="B1" s="96"/>
      <c r="C1" s="96"/>
      <c r="D1" s="96"/>
      <c r="E1" s="96"/>
      <c r="F1" s="96"/>
      <c r="G1" s="96"/>
      <c r="H1" s="96"/>
      <c r="I1" s="96"/>
      <c r="J1" s="96"/>
    </row>
    <row r="2" spans="1:18" ht="30" customHeight="1" x14ac:dyDescent="0.3">
      <c r="A2" s="15"/>
      <c r="B2" s="93" t="s">
        <v>99</v>
      </c>
      <c r="C2" s="94"/>
      <c r="D2" s="95"/>
      <c r="E2" s="74" t="s">
        <v>206</v>
      </c>
      <c r="F2" s="74" t="s">
        <v>207</v>
      </c>
      <c r="G2" s="74" t="s">
        <v>208</v>
      </c>
      <c r="H2" s="74" t="s">
        <v>209</v>
      </c>
      <c r="I2" s="74" t="s">
        <v>210</v>
      </c>
      <c r="J2" s="74" t="s">
        <v>211</v>
      </c>
      <c r="K2" s="6"/>
      <c r="O2" s="81" t="s">
        <v>70</v>
      </c>
      <c r="P2" s="81" t="s">
        <v>213</v>
      </c>
      <c r="Q2" s="81" t="s">
        <v>46</v>
      </c>
      <c r="R2" s="1"/>
    </row>
    <row r="3" spans="1:18" ht="19" x14ac:dyDescent="0.25">
      <c r="A3" s="15" t="s">
        <v>97</v>
      </c>
      <c r="B3" s="92" t="str">
        <f>"Yritys: "&amp;Taustatiedot!C4</f>
        <v xml:space="preserve">Yritys: </v>
      </c>
      <c r="C3" s="92"/>
      <c r="D3" s="65" t="s">
        <v>96</v>
      </c>
      <c r="E3" s="20" t="s">
        <v>43</v>
      </c>
      <c r="F3" s="20" t="s">
        <v>43</v>
      </c>
      <c r="G3" s="20" t="s">
        <v>43</v>
      </c>
      <c r="H3" s="20" t="s">
        <v>43</v>
      </c>
      <c r="I3" s="20" t="s">
        <v>43</v>
      </c>
      <c r="J3" s="20" t="s">
        <v>43</v>
      </c>
      <c r="K3" s="10" t="s">
        <v>44</v>
      </c>
      <c r="L3" s="15"/>
      <c r="M3" s="11"/>
      <c r="N3" s="18" t="s">
        <v>19</v>
      </c>
      <c r="O3" s="6"/>
      <c r="P3" s="6"/>
      <c r="Q3" s="6"/>
    </row>
    <row r="4" spans="1:18" ht="18" customHeight="1" x14ac:dyDescent="0.2">
      <c r="A4" s="2" t="s">
        <v>47</v>
      </c>
      <c r="B4" s="54">
        <v>1</v>
      </c>
      <c r="C4" s="56" t="s">
        <v>100</v>
      </c>
      <c r="D4" s="66" t="s">
        <v>14</v>
      </c>
      <c r="E4" s="75"/>
      <c r="F4" s="76"/>
      <c r="G4" s="76"/>
      <c r="H4" s="76"/>
      <c r="I4" s="76"/>
      <c r="J4" s="76"/>
      <c r="K4" s="21" t="str">
        <f t="shared" ref="K4:K35" si="0">IFERROR(AVERAGE(E4:J4),"")</f>
        <v/>
      </c>
      <c r="L4" s="12"/>
      <c r="M4" s="16" t="s">
        <v>24</v>
      </c>
      <c r="N4" s="13" t="s">
        <v>12</v>
      </c>
      <c r="O4" s="6">
        <f>COUNTIF($D$4:$D$125,N4)</f>
        <v>32</v>
      </c>
      <c r="P4" s="6">
        <f>COUNT(K13,K14,K22,K23,K24,K26,K28,K29,K30,K42,K43,K44,K46,K48,K49,K50,K58,K60,K67,K68,K69,K71,K73,K74,K75,K79,K80,K81,K83,K85,K86,K87)</f>
        <v>0</v>
      </c>
      <c r="Q4" s="82" t="str">
        <f>IF(P4&gt;0,(SUMIF($D$4:$D$125,N4,$K$4:$K$124))/P4,"-")</f>
        <v>-</v>
      </c>
    </row>
    <row r="5" spans="1:18" ht="16.5" customHeight="1" x14ac:dyDescent="0.2">
      <c r="A5" s="23" t="s">
        <v>47</v>
      </c>
      <c r="B5" s="54">
        <v>2</v>
      </c>
      <c r="C5" s="56" t="s">
        <v>101</v>
      </c>
      <c r="D5" s="66" t="s">
        <v>10</v>
      </c>
      <c r="E5" s="76"/>
      <c r="F5" s="76"/>
      <c r="G5" s="76"/>
      <c r="H5" s="76"/>
      <c r="I5" s="76"/>
      <c r="J5" s="76"/>
      <c r="K5" s="21" t="str">
        <f t="shared" si="0"/>
        <v/>
      </c>
      <c r="L5" s="12"/>
      <c r="M5" s="16" t="s">
        <v>25</v>
      </c>
      <c r="N5" s="13" t="s">
        <v>10</v>
      </c>
      <c r="O5" s="6">
        <f>COUNTIF($D$4:$D$125,N5)</f>
        <v>16</v>
      </c>
      <c r="P5" s="6">
        <f>COUNT(K5,K10,K11,K25,K27,K35,K39,K45,K47,K59,K64,K70,K72,K82,K84,K93)</f>
        <v>0</v>
      </c>
      <c r="Q5" s="82" t="str">
        <f>IF(P5&gt;0,(SUMIF($D$4:$D$125,N5,$K$4:$K$124))/P5,"-")</f>
        <v>-</v>
      </c>
    </row>
    <row r="6" spans="1:18" ht="14.25" customHeight="1" x14ac:dyDescent="0.2">
      <c r="A6" s="24" t="s">
        <v>48</v>
      </c>
      <c r="B6" s="54">
        <v>3</v>
      </c>
      <c r="C6" s="56" t="s">
        <v>102</v>
      </c>
      <c r="D6" s="66" t="s">
        <v>11</v>
      </c>
      <c r="E6" s="76"/>
      <c r="F6" s="76"/>
      <c r="G6" s="76"/>
      <c r="H6" s="76"/>
      <c r="I6" s="76"/>
      <c r="J6" s="76"/>
      <c r="K6" s="21" t="str">
        <f t="shared" si="0"/>
        <v/>
      </c>
      <c r="L6" s="12"/>
      <c r="M6" s="16" t="s">
        <v>26</v>
      </c>
      <c r="N6" s="13" t="s">
        <v>13</v>
      </c>
      <c r="O6" s="6">
        <f>COUNTIF($D$4:$D$125,N6)</f>
        <v>8</v>
      </c>
      <c r="P6" s="6">
        <f>COUNT(K15,K18,K88,K89,K90,K91,K92,K94)</f>
        <v>0</v>
      </c>
      <c r="Q6" s="82" t="str">
        <f>IF(P6&gt;0,(SUMIF($D$4:$D$125,N6,$K$4:$K$124))/P6,"-")</f>
        <v>-</v>
      </c>
    </row>
    <row r="7" spans="1:18" ht="17" x14ac:dyDescent="0.2">
      <c r="A7" t="s">
        <v>48</v>
      </c>
      <c r="B7" s="54">
        <v>4</v>
      </c>
      <c r="C7" s="56" t="s">
        <v>103</v>
      </c>
      <c r="D7" s="66" t="s">
        <v>17</v>
      </c>
      <c r="E7" s="76"/>
      <c r="F7" s="76"/>
      <c r="G7" s="76"/>
      <c r="H7" s="76"/>
      <c r="I7" s="76"/>
      <c r="J7" s="76"/>
      <c r="K7" s="21" t="str">
        <f t="shared" si="0"/>
        <v/>
      </c>
      <c r="L7" s="12"/>
      <c r="M7" s="11"/>
      <c r="N7" s="18" t="s">
        <v>42</v>
      </c>
      <c r="O7" s="20">
        <f>SUM(O4:O6)</f>
        <v>56</v>
      </c>
      <c r="P7" s="20">
        <f>SUM(P4:P6)</f>
        <v>0</v>
      </c>
      <c r="Q7" s="83" t="str">
        <f>IFERROR(AVERAGE(Q4:Q6),"-")</f>
        <v>-</v>
      </c>
    </row>
    <row r="8" spans="1:18" ht="17" x14ac:dyDescent="0.2">
      <c r="A8" t="s">
        <v>48</v>
      </c>
      <c r="B8" s="54">
        <v>5</v>
      </c>
      <c r="C8" s="56" t="s">
        <v>104</v>
      </c>
      <c r="D8" s="66" t="s">
        <v>17</v>
      </c>
      <c r="E8" s="76"/>
      <c r="F8" s="76"/>
      <c r="G8" s="76"/>
      <c r="H8" s="76"/>
      <c r="I8" s="76"/>
      <c r="J8" s="76"/>
      <c r="K8" s="21" t="str">
        <f t="shared" si="0"/>
        <v/>
      </c>
      <c r="L8" s="12"/>
      <c r="Q8" s="84"/>
    </row>
    <row r="9" spans="1:18" ht="16.5" customHeight="1" x14ac:dyDescent="0.2">
      <c r="A9" s="23" t="s">
        <v>48</v>
      </c>
      <c r="B9" s="54">
        <v>6</v>
      </c>
      <c r="C9" s="56" t="s">
        <v>185</v>
      </c>
      <c r="D9" s="66" t="s">
        <v>14</v>
      </c>
      <c r="E9" s="76"/>
      <c r="F9" s="76"/>
      <c r="G9" s="76"/>
      <c r="H9" s="76"/>
      <c r="I9" s="76"/>
      <c r="J9" s="76"/>
      <c r="K9" s="21" t="str">
        <f t="shared" si="0"/>
        <v/>
      </c>
      <c r="L9" s="12"/>
      <c r="M9" s="11"/>
      <c r="N9" s="19" t="s">
        <v>20</v>
      </c>
      <c r="O9" s="6"/>
      <c r="P9" s="6"/>
      <c r="Q9" s="82"/>
    </row>
    <row r="10" spans="1:18" ht="19.5" customHeight="1" x14ac:dyDescent="0.2">
      <c r="A10" t="s">
        <v>49</v>
      </c>
      <c r="B10" s="54">
        <v>7</v>
      </c>
      <c r="C10" s="56" t="s">
        <v>105</v>
      </c>
      <c r="D10" s="66" t="s">
        <v>10</v>
      </c>
      <c r="E10" s="76"/>
      <c r="F10" s="76"/>
      <c r="G10" s="76"/>
      <c r="H10" s="76"/>
      <c r="I10" s="76"/>
      <c r="J10" s="76"/>
      <c r="K10" s="21" t="str">
        <f t="shared" si="0"/>
        <v/>
      </c>
      <c r="L10" s="12"/>
      <c r="M10" s="11"/>
      <c r="N10" s="13"/>
      <c r="O10" s="6"/>
      <c r="P10" s="6"/>
      <c r="Q10" s="82"/>
    </row>
    <row r="11" spans="1:18" ht="17" x14ac:dyDescent="0.2">
      <c r="A11" s="23" t="s">
        <v>49</v>
      </c>
      <c r="B11" s="54">
        <v>8</v>
      </c>
      <c r="C11" s="56" t="s">
        <v>106</v>
      </c>
      <c r="D11" s="66" t="s">
        <v>10</v>
      </c>
      <c r="E11" s="76"/>
      <c r="F11" s="76"/>
      <c r="G11" s="76"/>
      <c r="H11" s="76"/>
      <c r="I11" s="76"/>
      <c r="J11" s="76"/>
      <c r="K11" s="21" t="str">
        <f t="shared" si="0"/>
        <v/>
      </c>
      <c r="L11" s="12"/>
      <c r="M11" s="16" t="s">
        <v>27</v>
      </c>
      <c r="N11" s="13" t="s">
        <v>14</v>
      </c>
      <c r="O11" s="6">
        <f>COUNTIF($D$4:$D$125,N11)</f>
        <v>5</v>
      </c>
      <c r="P11" s="6">
        <f>COUNT(K4,K9,K12,K95,K96)</f>
        <v>0</v>
      </c>
      <c r="Q11" s="82" t="str">
        <f>IF(P11&gt;0,(SUMIF($D$4:$D$125,N11,$K$4:$K$124))/P11,"-")</f>
        <v>-</v>
      </c>
    </row>
    <row r="12" spans="1:18" ht="17" x14ac:dyDescent="0.2">
      <c r="A12" s="24" t="s">
        <v>52</v>
      </c>
      <c r="B12" s="54">
        <v>9</v>
      </c>
      <c r="C12" s="56" t="s">
        <v>107</v>
      </c>
      <c r="D12" s="66" t="s">
        <v>14</v>
      </c>
      <c r="E12" s="76"/>
      <c r="F12" s="77"/>
      <c r="G12" s="77"/>
      <c r="H12" s="77"/>
      <c r="I12" s="76"/>
      <c r="J12" s="76"/>
      <c r="K12" s="21" t="str">
        <f t="shared" si="0"/>
        <v/>
      </c>
      <c r="L12" s="12"/>
      <c r="M12" s="16" t="s">
        <v>28</v>
      </c>
      <c r="N12" s="13" t="s">
        <v>15</v>
      </c>
      <c r="O12" s="6">
        <f>COUNTIF($D$4:$D$125,N12)</f>
        <v>6</v>
      </c>
      <c r="P12" s="6">
        <f>COUNT(K17,K108,K109,K110,K111,K112)</f>
        <v>0</v>
      </c>
      <c r="Q12" s="82" t="str">
        <f>IF(P12&gt;0,(SUMIF($D$4:$D$125,N12,$K$4:$K$124))/P12,"-")</f>
        <v>-</v>
      </c>
    </row>
    <row r="13" spans="1:18" ht="17" x14ac:dyDescent="0.2">
      <c r="A13" s="24" t="s">
        <v>52</v>
      </c>
      <c r="B13" s="54">
        <v>10</v>
      </c>
      <c r="C13" s="57" t="s">
        <v>65</v>
      </c>
      <c r="D13" s="66" t="s">
        <v>12</v>
      </c>
      <c r="E13" s="76"/>
      <c r="F13" s="76"/>
      <c r="G13" s="76"/>
      <c r="H13" s="76"/>
      <c r="I13" s="76"/>
      <c r="J13" s="76"/>
      <c r="K13" s="21" t="str">
        <f t="shared" si="0"/>
        <v/>
      </c>
      <c r="L13" s="12"/>
      <c r="M13" s="16" t="s">
        <v>29</v>
      </c>
      <c r="N13" s="13" t="s">
        <v>16</v>
      </c>
      <c r="O13" s="6">
        <f>COUNTIF($D$4:$D$125,N13)</f>
        <v>8</v>
      </c>
      <c r="P13" s="6">
        <f>COUNT(K117,K118,K119,K120,K121,K122,K123,K124)</f>
        <v>0</v>
      </c>
      <c r="Q13" s="82" t="str">
        <f>IF(P13&gt;0,(SUMIF($D$4:$D$125,N13,$K$4:$K$124))/P13,"-")</f>
        <v>-</v>
      </c>
    </row>
    <row r="14" spans="1:18" ht="15.75" customHeight="1" x14ac:dyDescent="0.2">
      <c r="A14" s="24" t="s">
        <v>52</v>
      </c>
      <c r="B14" s="54">
        <v>11</v>
      </c>
      <c r="C14" s="56" t="s">
        <v>108</v>
      </c>
      <c r="D14" s="66" t="s">
        <v>12</v>
      </c>
      <c r="E14" s="76"/>
      <c r="F14" s="76"/>
      <c r="G14" s="76"/>
      <c r="H14" s="76"/>
      <c r="I14" s="76"/>
      <c r="J14" s="76"/>
      <c r="K14" s="21" t="str">
        <f t="shared" si="0"/>
        <v/>
      </c>
      <c r="L14" s="12"/>
      <c r="M14" s="11"/>
      <c r="N14" s="18" t="s">
        <v>42</v>
      </c>
      <c r="O14" s="20">
        <f>SUM(O11:O13)</f>
        <v>19</v>
      </c>
      <c r="P14" s="20">
        <f>SUM(P11:P13)</f>
        <v>0</v>
      </c>
      <c r="Q14" s="83" t="str">
        <f>IFERROR(AVERAGE(Q11:Q13),"-")</f>
        <v>-</v>
      </c>
    </row>
    <row r="15" spans="1:18" ht="17" x14ac:dyDescent="0.2">
      <c r="A15" s="24" t="s">
        <v>52</v>
      </c>
      <c r="B15" s="54">
        <v>12</v>
      </c>
      <c r="C15" s="56" t="s">
        <v>59</v>
      </c>
      <c r="D15" s="66" t="s">
        <v>13</v>
      </c>
      <c r="E15" s="76"/>
      <c r="F15" s="76"/>
      <c r="G15" s="76"/>
      <c r="H15" s="76"/>
      <c r="I15" s="76"/>
      <c r="J15" s="76"/>
      <c r="K15" s="21" t="str">
        <f t="shared" si="0"/>
        <v/>
      </c>
      <c r="L15" s="12"/>
      <c r="Q15" s="84"/>
    </row>
    <row r="16" spans="1:18" ht="17" x14ac:dyDescent="0.2">
      <c r="A16" s="24" t="s">
        <v>52</v>
      </c>
      <c r="B16" s="54">
        <v>13</v>
      </c>
      <c r="C16" s="56" t="s">
        <v>109</v>
      </c>
      <c r="D16" s="66" t="s">
        <v>18</v>
      </c>
      <c r="E16" s="76"/>
      <c r="F16" s="76"/>
      <c r="G16" s="76"/>
      <c r="H16" s="76"/>
      <c r="I16" s="76"/>
      <c r="J16" s="76"/>
      <c r="K16" s="21" t="str">
        <f t="shared" si="0"/>
        <v/>
      </c>
      <c r="Q16" s="85"/>
    </row>
    <row r="17" spans="1:17" ht="17" x14ac:dyDescent="0.2">
      <c r="A17" s="24" t="s">
        <v>52</v>
      </c>
      <c r="B17" s="54">
        <v>14</v>
      </c>
      <c r="C17" s="58" t="s">
        <v>186</v>
      </c>
      <c r="D17" s="66" t="s">
        <v>15</v>
      </c>
      <c r="E17" s="76"/>
      <c r="F17" s="76"/>
      <c r="G17" s="76"/>
      <c r="H17" s="76"/>
      <c r="I17" s="76"/>
      <c r="J17" s="76"/>
      <c r="K17" s="21" t="str">
        <f t="shared" si="0"/>
        <v/>
      </c>
      <c r="L17" s="12"/>
      <c r="M17" s="11"/>
      <c r="N17" s="19" t="s">
        <v>21</v>
      </c>
      <c r="O17" s="6"/>
      <c r="P17" s="6"/>
      <c r="Q17" s="82"/>
    </row>
    <row r="18" spans="1:17" ht="17" x14ac:dyDescent="0.2">
      <c r="A18" s="24" t="s">
        <v>52</v>
      </c>
      <c r="B18" s="54">
        <v>15</v>
      </c>
      <c r="C18" s="58" t="s">
        <v>60</v>
      </c>
      <c r="D18" s="66" t="s">
        <v>13</v>
      </c>
      <c r="E18" s="76"/>
      <c r="F18" s="76"/>
      <c r="G18" s="76"/>
      <c r="H18" s="76"/>
      <c r="I18" s="76"/>
      <c r="J18" s="76"/>
      <c r="K18" s="21" t="str">
        <f t="shared" si="0"/>
        <v/>
      </c>
      <c r="L18" s="12"/>
      <c r="M18" s="16" t="s">
        <v>30</v>
      </c>
      <c r="N18" s="13" t="s">
        <v>18</v>
      </c>
      <c r="O18" s="6">
        <f>COUNTIF($D$4:$D$125,N18)</f>
        <v>8</v>
      </c>
      <c r="P18" s="6">
        <f>COUNT(K16,K21,K31,K40,K41,K57,K66,K78)</f>
        <v>0</v>
      </c>
      <c r="Q18" s="82" t="str">
        <f>IF(P18&gt;0,(SUMIF($D$4:$D$125,N18,$K$4:$K$124))/P18,"-")</f>
        <v>-</v>
      </c>
    </row>
    <row r="19" spans="1:17" ht="17" x14ac:dyDescent="0.2">
      <c r="A19" s="24" t="s">
        <v>52</v>
      </c>
      <c r="B19" s="54">
        <v>16</v>
      </c>
      <c r="C19" s="56" t="s">
        <v>110</v>
      </c>
      <c r="D19" s="66" t="s">
        <v>37</v>
      </c>
      <c r="E19" s="76"/>
      <c r="F19" s="76"/>
      <c r="G19" s="76"/>
      <c r="H19" s="76"/>
      <c r="I19" s="76"/>
      <c r="J19" s="76"/>
      <c r="K19" s="21" t="str">
        <f t="shared" si="0"/>
        <v/>
      </c>
      <c r="L19" s="12"/>
      <c r="M19" s="11" t="s">
        <v>31</v>
      </c>
      <c r="N19" s="13" t="s">
        <v>11</v>
      </c>
      <c r="O19" s="6">
        <f>COUNTIF($D$4:$D$125,N19)</f>
        <v>7</v>
      </c>
      <c r="P19" s="6">
        <f>COUNT(K6,K97,K98,K99,K100,K101,K102)</f>
        <v>0</v>
      </c>
      <c r="Q19" s="82" t="str">
        <f>IF(P19&gt;0,(SUMIF($D$4:$D$125,N19,$K$4:$K$124))/P19,"-")</f>
        <v>-</v>
      </c>
    </row>
    <row r="20" spans="1:17" ht="15.75" customHeight="1" x14ac:dyDescent="0.2">
      <c r="A20" s="24" t="s">
        <v>52</v>
      </c>
      <c r="B20" s="54">
        <v>17</v>
      </c>
      <c r="C20" s="56" t="s">
        <v>111</v>
      </c>
      <c r="D20" s="66" t="s">
        <v>17</v>
      </c>
      <c r="E20" s="76"/>
      <c r="F20" s="76"/>
      <c r="G20" s="76"/>
      <c r="H20" s="76"/>
      <c r="I20" s="76"/>
      <c r="J20" s="76"/>
      <c r="K20" s="21" t="str">
        <f t="shared" si="0"/>
        <v/>
      </c>
      <c r="L20" s="12"/>
      <c r="M20" s="11" t="s">
        <v>32</v>
      </c>
      <c r="N20" s="13" t="s">
        <v>17</v>
      </c>
      <c r="O20" s="6">
        <f>COUNTIF($D$4:$D$125,N20)</f>
        <v>8</v>
      </c>
      <c r="P20" s="6">
        <f>COUNT(K7,K8,K20,K62,K63,K65,K77,K116)</f>
        <v>0</v>
      </c>
      <c r="Q20" s="82" t="str">
        <f>IF(P20&gt;0,(SUMIF($D$4:$D$125,N20,$K$4:$K$124))/P20,"-")</f>
        <v>-</v>
      </c>
    </row>
    <row r="21" spans="1:17" ht="17" x14ac:dyDescent="0.2">
      <c r="A21" s="24" t="s">
        <v>52</v>
      </c>
      <c r="B21" s="54">
        <v>18</v>
      </c>
      <c r="C21" s="56" t="s">
        <v>112</v>
      </c>
      <c r="D21" s="66" t="s">
        <v>18</v>
      </c>
      <c r="E21" s="76"/>
      <c r="F21" s="76"/>
      <c r="G21" s="76"/>
      <c r="H21" s="76"/>
      <c r="I21" s="76"/>
      <c r="J21" s="76"/>
      <c r="K21" s="21" t="str">
        <f t="shared" si="0"/>
        <v/>
      </c>
      <c r="L21" s="12"/>
      <c r="M21" s="11"/>
      <c r="N21" s="18" t="s">
        <v>42</v>
      </c>
      <c r="O21" s="20">
        <f>SUM(O18:O20)</f>
        <v>23</v>
      </c>
      <c r="P21" s="20">
        <f>SUM(P18:P20)</f>
        <v>0</v>
      </c>
      <c r="Q21" s="83" t="str">
        <f>IFERROR(AVERAGE(Q18:Q20),"-")</f>
        <v>-</v>
      </c>
    </row>
    <row r="22" spans="1:17" ht="17" x14ac:dyDescent="0.2">
      <c r="A22" s="24" t="s">
        <v>52</v>
      </c>
      <c r="B22" s="54">
        <v>19</v>
      </c>
      <c r="C22" s="56" t="s">
        <v>74</v>
      </c>
      <c r="D22" s="66" t="s">
        <v>12</v>
      </c>
      <c r="E22" s="76"/>
      <c r="F22" s="76"/>
      <c r="G22" s="76"/>
      <c r="H22" s="76"/>
      <c r="I22" s="76"/>
      <c r="J22" s="76"/>
      <c r="K22" s="21" t="str">
        <f t="shared" si="0"/>
        <v/>
      </c>
      <c r="L22" s="12"/>
      <c r="Q22" s="84"/>
    </row>
    <row r="23" spans="1:17" ht="17" x14ac:dyDescent="0.2">
      <c r="A23" s="24" t="s">
        <v>52</v>
      </c>
      <c r="B23" s="54">
        <v>20</v>
      </c>
      <c r="C23" s="57" t="s">
        <v>187</v>
      </c>
      <c r="D23" s="66" t="s">
        <v>12</v>
      </c>
      <c r="E23" s="76"/>
      <c r="F23" s="76"/>
      <c r="G23" s="76"/>
      <c r="H23" s="76"/>
      <c r="I23" s="76"/>
      <c r="J23" s="76"/>
      <c r="K23" s="21" t="str">
        <f t="shared" si="0"/>
        <v/>
      </c>
      <c r="L23" s="12"/>
      <c r="M23" s="11"/>
      <c r="N23" s="19" t="s">
        <v>22</v>
      </c>
      <c r="O23" s="6"/>
      <c r="P23" s="6"/>
      <c r="Q23" s="82"/>
    </row>
    <row r="24" spans="1:17" ht="17" x14ac:dyDescent="0.2">
      <c r="A24" s="24" t="s">
        <v>52</v>
      </c>
      <c r="B24" s="54">
        <v>21</v>
      </c>
      <c r="C24" s="56" t="s">
        <v>188</v>
      </c>
      <c r="D24" s="66" t="s">
        <v>12</v>
      </c>
      <c r="E24" s="76"/>
      <c r="F24" s="76"/>
      <c r="G24" s="76"/>
      <c r="H24" s="76"/>
      <c r="I24" s="76"/>
      <c r="J24" s="76"/>
      <c r="K24" s="21" t="str">
        <f t="shared" si="0"/>
        <v/>
      </c>
      <c r="L24" s="12"/>
      <c r="M24" s="16" t="s">
        <v>33</v>
      </c>
      <c r="N24" s="13" t="s">
        <v>37</v>
      </c>
      <c r="O24" s="6">
        <f>COUNTIF($D$4:$D$125,N24)</f>
        <v>6</v>
      </c>
      <c r="P24" s="6">
        <f>COUNT(K19,K33,K36,K53,K54,K115)</f>
        <v>0</v>
      </c>
      <c r="Q24" s="82" t="str">
        <f>IF(P24&gt;0,(SUMIF($D$4:$D$125,N24,$K$4:$K$124))/P24,"-")</f>
        <v>-</v>
      </c>
    </row>
    <row r="25" spans="1:17" ht="17" x14ac:dyDescent="0.2">
      <c r="A25" s="24" t="s">
        <v>52</v>
      </c>
      <c r="B25" s="54">
        <v>22</v>
      </c>
      <c r="C25" s="57" t="s">
        <v>81</v>
      </c>
      <c r="D25" s="66" t="s">
        <v>10</v>
      </c>
      <c r="E25" s="76"/>
      <c r="F25" s="76"/>
      <c r="G25" s="76"/>
      <c r="H25" s="76"/>
      <c r="I25" s="76"/>
      <c r="J25" s="76"/>
      <c r="K25" s="21" t="str">
        <f t="shared" si="0"/>
        <v/>
      </c>
      <c r="L25" s="12"/>
      <c r="M25" s="16" t="s">
        <v>34</v>
      </c>
      <c r="N25" s="13" t="s">
        <v>36</v>
      </c>
      <c r="O25" s="6">
        <f>COUNTIF($D$4:$D$125,N25)</f>
        <v>5</v>
      </c>
      <c r="P25" s="6">
        <f>COUNT(K103,K104,K105,K106,K107)</f>
        <v>0</v>
      </c>
      <c r="Q25" s="82" t="str">
        <f>IF(P25&gt;0,(SUMIF($D$4:$D$125,N25,$K$4:$K$124))/P25,"-")</f>
        <v>-</v>
      </c>
    </row>
    <row r="26" spans="1:17" ht="16.5" customHeight="1" x14ac:dyDescent="0.2">
      <c r="A26" s="24" t="s">
        <v>52</v>
      </c>
      <c r="B26" s="54">
        <v>23</v>
      </c>
      <c r="C26" s="56" t="s">
        <v>113</v>
      </c>
      <c r="D26" s="66" t="s">
        <v>12</v>
      </c>
      <c r="E26" s="76"/>
      <c r="F26" s="76"/>
      <c r="G26" s="76"/>
      <c r="H26" s="76"/>
      <c r="I26" s="76"/>
      <c r="J26" s="76"/>
      <c r="K26" s="21" t="str">
        <f t="shared" si="0"/>
        <v/>
      </c>
      <c r="L26" s="12"/>
      <c r="M26" s="16" t="s">
        <v>35</v>
      </c>
      <c r="N26" s="13" t="s">
        <v>23</v>
      </c>
      <c r="O26" s="6">
        <f>COUNTIF($D$4:$D$125,N26)</f>
        <v>12</v>
      </c>
      <c r="P26" s="6">
        <f>COUNT(K32,K34,K37,K38,K51,K52,K55,K56,K61,K76,K113,K114)</f>
        <v>0</v>
      </c>
      <c r="Q26" s="82" t="str">
        <f>IF(P26&gt;0,(SUMIF($D$4:$D$125,N26,$K$4:$K$124))/P26,"-")</f>
        <v>-</v>
      </c>
    </row>
    <row r="27" spans="1:17" ht="17" x14ac:dyDescent="0.2">
      <c r="A27" s="24" t="s">
        <v>52</v>
      </c>
      <c r="B27" s="54">
        <v>24</v>
      </c>
      <c r="C27" s="57" t="s">
        <v>80</v>
      </c>
      <c r="D27" s="66" t="s">
        <v>10</v>
      </c>
      <c r="E27" s="76"/>
      <c r="F27" s="76"/>
      <c r="G27" s="76"/>
      <c r="H27" s="76"/>
      <c r="I27" s="76"/>
      <c r="J27" s="76"/>
      <c r="K27" s="21" t="str">
        <f t="shared" si="0"/>
        <v/>
      </c>
      <c r="L27" s="12"/>
      <c r="M27" s="11"/>
      <c r="N27" s="18" t="s">
        <v>42</v>
      </c>
      <c r="O27" s="20">
        <f>SUM(O24:O26)</f>
        <v>23</v>
      </c>
      <c r="P27" s="20">
        <f>SUM(P24:P26)</f>
        <v>0</v>
      </c>
      <c r="Q27" s="83" t="str">
        <f>IFERROR(AVERAGE(Q24:Q26),"-")</f>
        <v>-</v>
      </c>
    </row>
    <row r="28" spans="1:17" ht="17" x14ac:dyDescent="0.2">
      <c r="A28" s="24" t="s">
        <v>52</v>
      </c>
      <c r="B28" s="54">
        <v>25</v>
      </c>
      <c r="C28" s="56" t="s">
        <v>114</v>
      </c>
      <c r="D28" s="66" t="s">
        <v>12</v>
      </c>
      <c r="E28" s="76"/>
      <c r="F28" s="76"/>
      <c r="G28" s="76"/>
      <c r="H28" s="76"/>
      <c r="I28" s="76"/>
      <c r="J28" s="76"/>
      <c r="K28" s="21" t="str">
        <f t="shared" si="0"/>
        <v/>
      </c>
      <c r="L28" s="12"/>
    </row>
    <row r="29" spans="1:17" ht="17" x14ac:dyDescent="0.2">
      <c r="A29" s="24" t="s">
        <v>52</v>
      </c>
      <c r="B29" s="54">
        <v>26</v>
      </c>
      <c r="C29" s="56" t="s">
        <v>115</v>
      </c>
      <c r="D29" s="66" t="s">
        <v>12</v>
      </c>
      <c r="E29" s="76"/>
      <c r="F29" s="76"/>
      <c r="G29" s="76"/>
      <c r="H29" s="76"/>
      <c r="I29" s="76"/>
      <c r="J29" s="76"/>
      <c r="K29" s="21" t="str">
        <f t="shared" si="0"/>
        <v/>
      </c>
      <c r="L29" s="12"/>
      <c r="N29" s="15" t="s">
        <v>71</v>
      </c>
      <c r="O29" s="22">
        <f>O7+O14+O21+O27</f>
        <v>121</v>
      </c>
      <c r="P29" s="22"/>
    </row>
    <row r="30" spans="1:17" ht="14.25" customHeight="1" x14ac:dyDescent="0.2">
      <c r="A30" s="23" t="s">
        <v>52</v>
      </c>
      <c r="B30" s="54">
        <v>27</v>
      </c>
      <c r="C30" s="56" t="s">
        <v>116</v>
      </c>
      <c r="D30" s="66" t="s">
        <v>12</v>
      </c>
      <c r="E30" s="76"/>
      <c r="F30" s="76"/>
      <c r="G30" s="76"/>
      <c r="H30" s="76"/>
      <c r="I30" s="76"/>
      <c r="J30" s="76"/>
      <c r="K30" s="21" t="str">
        <f t="shared" si="0"/>
        <v/>
      </c>
      <c r="L30" s="12"/>
      <c r="N30" s="86" t="s">
        <v>214</v>
      </c>
      <c r="O30" s="22">
        <f>P7+P14+P21+P27</f>
        <v>0</v>
      </c>
    </row>
    <row r="31" spans="1:17" ht="17" x14ac:dyDescent="0.2">
      <c r="A31" s="24" t="s">
        <v>53</v>
      </c>
      <c r="B31" s="54">
        <v>28</v>
      </c>
      <c r="C31" s="56" t="s">
        <v>117</v>
      </c>
      <c r="D31" s="66" t="s">
        <v>18</v>
      </c>
      <c r="E31" s="76"/>
      <c r="F31" s="76"/>
      <c r="G31" s="76"/>
      <c r="H31" s="76"/>
      <c r="I31" s="76"/>
      <c r="J31" s="76"/>
      <c r="K31" s="21" t="str">
        <f t="shared" si="0"/>
        <v/>
      </c>
      <c r="L31" s="12"/>
    </row>
    <row r="32" spans="1:17" ht="17" x14ac:dyDescent="0.2">
      <c r="A32" s="24" t="s">
        <v>53</v>
      </c>
      <c r="B32" s="54">
        <v>29</v>
      </c>
      <c r="C32" s="56" t="s">
        <v>118</v>
      </c>
      <c r="D32" s="66" t="s">
        <v>23</v>
      </c>
      <c r="E32" s="76"/>
      <c r="F32" s="76"/>
      <c r="G32" s="76"/>
      <c r="H32" s="76"/>
      <c r="I32" s="76"/>
      <c r="J32" s="76"/>
      <c r="K32" s="21" t="str">
        <f t="shared" si="0"/>
        <v/>
      </c>
      <c r="L32" s="12"/>
    </row>
    <row r="33" spans="1:17" s="24" customFormat="1" ht="17" x14ac:dyDescent="0.2">
      <c r="A33" s="24" t="s">
        <v>53</v>
      </c>
      <c r="B33" s="54">
        <v>30</v>
      </c>
      <c r="C33" s="56" t="s">
        <v>119</v>
      </c>
      <c r="D33" s="66" t="s">
        <v>37</v>
      </c>
      <c r="E33" s="76"/>
      <c r="F33" s="76"/>
      <c r="G33" s="76"/>
      <c r="H33" s="76"/>
      <c r="I33" s="76"/>
      <c r="J33" s="76"/>
      <c r="K33" s="21" t="str">
        <f t="shared" si="0"/>
        <v/>
      </c>
      <c r="L33" s="32"/>
      <c r="M33" s="41"/>
      <c r="N33" s="42"/>
    </row>
    <row r="34" spans="1:17" s="24" customFormat="1" ht="16.5" customHeight="1" x14ac:dyDescent="0.2">
      <c r="A34" s="24" t="s">
        <v>53</v>
      </c>
      <c r="B34" s="54">
        <v>31</v>
      </c>
      <c r="C34" s="56" t="s">
        <v>120</v>
      </c>
      <c r="D34" s="66" t="s">
        <v>23</v>
      </c>
      <c r="E34" s="76"/>
      <c r="F34" s="76"/>
      <c r="G34" s="76"/>
      <c r="H34" s="76"/>
      <c r="I34" s="76"/>
      <c r="J34" s="76"/>
      <c r="K34" s="21" t="str">
        <f t="shared" si="0"/>
        <v/>
      </c>
      <c r="L34" s="32"/>
      <c r="M34" s="41"/>
      <c r="N34" s="42"/>
    </row>
    <row r="35" spans="1:17" s="24" customFormat="1" ht="15.75" customHeight="1" x14ac:dyDescent="0.2">
      <c r="A35" s="24" t="s">
        <v>53</v>
      </c>
      <c r="B35" s="54">
        <v>32</v>
      </c>
      <c r="C35" s="57" t="s">
        <v>189</v>
      </c>
      <c r="D35" s="66" t="s">
        <v>10</v>
      </c>
      <c r="E35" s="76"/>
      <c r="F35" s="76"/>
      <c r="G35" s="76"/>
      <c r="H35" s="76"/>
      <c r="I35" s="76"/>
      <c r="J35" s="76"/>
      <c r="K35" s="21" t="str">
        <f t="shared" si="0"/>
        <v/>
      </c>
      <c r="L35" s="32"/>
      <c r="M35" s="41"/>
      <c r="N35" s="42"/>
    </row>
    <row r="36" spans="1:17" s="24" customFormat="1" ht="15.75" customHeight="1" x14ac:dyDescent="0.2">
      <c r="A36" s="24" t="s">
        <v>53</v>
      </c>
      <c r="B36" s="54">
        <v>33</v>
      </c>
      <c r="C36" s="56" t="s">
        <v>121</v>
      </c>
      <c r="D36" s="66" t="s">
        <v>37</v>
      </c>
      <c r="E36" s="75"/>
      <c r="F36" s="76"/>
      <c r="G36" s="76"/>
      <c r="H36" s="76"/>
      <c r="I36" s="76"/>
      <c r="J36" s="76"/>
      <c r="K36" s="21" t="str">
        <f t="shared" ref="K36:K67" si="1">IFERROR(AVERAGE(E36:J36),"")</f>
        <v/>
      </c>
      <c r="L36" s="32"/>
      <c r="M36" s="41"/>
      <c r="N36" s="32"/>
    </row>
    <row r="37" spans="1:17" s="24" customFormat="1" ht="17" x14ac:dyDescent="0.2">
      <c r="A37" s="24" t="s">
        <v>53</v>
      </c>
      <c r="B37" s="54">
        <v>34</v>
      </c>
      <c r="C37" s="58" t="s">
        <v>75</v>
      </c>
      <c r="D37" s="66" t="s">
        <v>23</v>
      </c>
      <c r="E37" s="76"/>
      <c r="F37" s="76"/>
      <c r="G37" s="76"/>
      <c r="H37" s="76"/>
      <c r="I37" s="76"/>
      <c r="J37" s="76"/>
      <c r="K37" s="21" t="str">
        <f t="shared" si="1"/>
        <v/>
      </c>
      <c r="L37" s="32"/>
      <c r="M37" s="41"/>
      <c r="N37" s="32"/>
    </row>
    <row r="38" spans="1:17" s="24" customFormat="1" ht="17" x14ac:dyDescent="0.2">
      <c r="A38" s="24" t="s">
        <v>53</v>
      </c>
      <c r="B38" s="54">
        <v>35</v>
      </c>
      <c r="C38" s="58" t="s">
        <v>122</v>
      </c>
      <c r="D38" s="66" t="s">
        <v>23</v>
      </c>
      <c r="E38" s="76"/>
      <c r="F38" s="76"/>
      <c r="G38" s="76"/>
      <c r="H38" s="76"/>
      <c r="I38" s="76"/>
      <c r="J38" s="76"/>
      <c r="K38" s="21" t="str">
        <f t="shared" si="1"/>
        <v/>
      </c>
      <c r="M38" s="43"/>
      <c r="N38" s="44"/>
      <c r="O38" s="37"/>
      <c r="P38" s="37"/>
      <c r="Q38" s="37"/>
    </row>
    <row r="39" spans="1:17" s="24" customFormat="1" ht="16.5" customHeight="1" x14ac:dyDescent="0.2">
      <c r="A39" s="24" t="s">
        <v>53</v>
      </c>
      <c r="B39" s="54">
        <v>36</v>
      </c>
      <c r="C39" s="57" t="s">
        <v>123</v>
      </c>
      <c r="D39" s="66" t="s">
        <v>10</v>
      </c>
      <c r="E39" s="76"/>
      <c r="F39" s="76"/>
      <c r="G39" s="76"/>
      <c r="H39" s="76"/>
      <c r="I39" s="76"/>
      <c r="J39" s="76"/>
      <c r="K39" s="21" t="str">
        <f t="shared" si="1"/>
        <v/>
      </c>
      <c r="L39" s="32"/>
      <c r="M39" s="41"/>
      <c r="N39" s="32"/>
    </row>
    <row r="40" spans="1:17" s="24" customFormat="1" ht="17" x14ac:dyDescent="0.2">
      <c r="A40" s="24" t="s">
        <v>53</v>
      </c>
      <c r="B40" s="54">
        <v>37</v>
      </c>
      <c r="C40" s="56" t="s">
        <v>124</v>
      </c>
      <c r="D40" s="66" t="s">
        <v>18</v>
      </c>
      <c r="E40" s="76"/>
      <c r="F40" s="76"/>
      <c r="G40" s="76"/>
      <c r="H40" s="76"/>
      <c r="I40" s="76"/>
      <c r="J40" s="77"/>
      <c r="K40" s="21" t="str">
        <f t="shared" si="1"/>
        <v/>
      </c>
      <c r="L40" s="32"/>
      <c r="M40" s="41"/>
      <c r="N40" s="32"/>
    </row>
    <row r="41" spans="1:17" s="24" customFormat="1" ht="17" x14ac:dyDescent="0.2">
      <c r="A41" s="24" t="s">
        <v>53</v>
      </c>
      <c r="B41" s="54">
        <v>38</v>
      </c>
      <c r="C41" s="56" t="s">
        <v>125</v>
      </c>
      <c r="D41" s="66" t="s">
        <v>18</v>
      </c>
      <c r="E41" s="76"/>
      <c r="F41" s="76"/>
      <c r="G41" s="76"/>
      <c r="H41" s="76"/>
      <c r="I41" s="76"/>
      <c r="J41" s="77"/>
      <c r="K41" s="21" t="str">
        <f t="shared" si="1"/>
        <v/>
      </c>
      <c r="L41" s="32"/>
      <c r="M41" s="41"/>
      <c r="N41" s="32"/>
    </row>
    <row r="42" spans="1:17" s="24" customFormat="1" ht="17" x14ac:dyDescent="0.2">
      <c r="A42" s="24" t="s">
        <v>53</v>
      </c>
      <c r="B42" s="54">
        <v>39</v>
      </c>
      <c r="C42" s="56" t="s">
        <v>76</v>
      </c>
      <c r="D42" s="66" t="s">
        <v>12</v>
      </c>
      <c r="E42" s="76"/>
      <c r="F42" s="76"/>
      <c r="G42" s="76"/>
      <c r="H42" s="76"/>
      <c r="I42" s="76"/>
      <c r="J42" s="76"/>
      <c r="K42" s="21" t="str">
        <f t="shared" si="1"/>
        <v/>
      </c>
      <c r="M42" s="41"/>
      <c r="N42" s="42"/>
    </row>
    <row r="43" spans="1:17" s="24" customFormat="1" ht="17" x14ac:dyDescent="0.2">
      <c r="A43" s="24" t="s">
        <v>53</v>
      </c>
      <c r="B43" s="54">
        <v>40</v>
      </c>
      <c r="C43" s="56" t="s">
        <v>83</v>
      </c>
      <c r="D43" s="66" t="s">
        <v>12</v>
      </c>
      <c r="E43" s="76"/>
      <c r="F43" s="76"/>
      <c r="G43" s="76"/>
      <c r="H43" s="76"/>
      <c r="I43" s="76"/>
      <c r="J43" s="76"/>
      <c r="K43" s="21" t="str">
        <f t="shared" si="1"/>
        <v/>
      </c>
      <c r="M43" s="41"/>
      <c r="N43" s="32"/>
    </row>
    <row r="44" spans="1:17" s="24" customFormat="1" ht="17" x14ac:dyDescent="0.2">
      <c r="A44" s="24" t="s">
        <v>53</v>
      </c>
      <c r="B44" s="54">
        <v>41</v>
      </c>
      <c r="C44" s="56" t="s">
        <v>190</v>
      </c>
      <c r="D44" s="66" t="s">
        <v>12</v>
      </c>
      <c r="E44" s="76"/>
      <c r="F44" s="76"/>
      <c r="G44" s="76"/>
      <c r="H44" s="76"/>
      <c r="I44" s="76"/>
      <c r="J44" s="76"/>
      <c r="K44" s="21" t="str">
        <f t="shared" si="1"/>
        <v/>
      </c>
      <c r="L44" s="32"/>
      <c r="M44" s="41"/>
      <c r="N44" s="32"/>
    </row>
    <row r="45" spans="1:17" s="24" customFormat="1" ht="17" x14ac:dyDescent="0.2">
      <c r="A45" s="24" t="s">
        <v>53</v>
      </c>
      <c r="B45" s="54">
        <v>42</v>
      </c>
      <c r="C45" s="57" t="s">
        <v>85</v>
      </c>
      <c r="D45" s="66" t="s">
        <v>10</v>
      </c>
      <c r="E45" s="76"/>
      <c r="F45" s="76"/>
      <c r="G45" s="76"/>
      <c r="H45" s="76"/>
      <c r="I45" s="76"/>
      <c r="J45" s="76"/>
      <c r="K45" s="21" t="str">
        <f t="shared" si="1"/>
        <v/>
      </c>
      <c r="L45" s="32"/>
      <c r="M45" s="41"/>
      <c r="N45" s="32"/>
    </row>
    <row r="46" spans="1:17" s="24" customFormat="1" ht="17" x14ac:dyDescent="0.2">
      <c r="A46" s="24" t="s">
        <v>53</v>
      </c>
      <c r="B46" s="54">
        <v>43</v>
      </c>
      <c r="C46" s="56" t="s">
        <v>126</v>
      </c>
      <c r="D46" s="66" t="s">
        <v>12</v>
      </c>
      <c r="E46" s="76"/>
      <c r="F46" s="76"/>
      <c r="G46" s="76"/>
      <c r="H46" s="76"/>
      <c r="I46" s="76"/>
      <c r="J46" s="76"/>
      <c r="K46" s="21" t="str">
        <f t="shared" si="1"/>
        <v/>
      </c>
      <c r="L46" s="32"/>
      <c r="M46" s="41"/>
      <c r="N46" s="32"/>
    </row>
    <row r="47" spans="1:17" s="24" customFormat="1" ht="17" x14ac:dyDescent="0.2">
      <c r="A47" s="24" t="s">
        <v>53</v>
      </c>
      <c r="B47" s="54">
        <v>44</v>
      </c>
      <c r="C47" s="56" t="s">
        <v>88</v>
      </c>
      <c r="D47" s="66" t="s">
        <v>10</v>
      </c>
      <c r="E47" s="76"/>
      <c r="F47" s="76"/>
      <c r="G47" s="76"/>
      <c r="H47" s="76"/>
      <c r="I47" s="76"/>
      <c r="J47" s="76"/>
      <c r="K47" s="21" t="str">
        <f t="shared" si="1"/>
        <v/>
      </c>
      <c r="L47" s="32"/>
      <c r="M47" s="41"/>
      <c r="N47" s="32"/>
    </row>
    <row r="48" spans="1:17" s="24" customFormat="1" ht="17" x14ac:dyDescent="0.2">
      <c r="A48" s="24" t="s">
        <v>53</v>
      </c>
      <c r="B48" s="54">
        <v>45</v>
      </c>
      <c r="C48" s="56" t="s">
        <v>127</v>
      </c>
      <c r="D48" s="66" t="s">
        <v>12</v>
      </c>
      <c r="E48" s="76"/>
      <c r="F48" s="76"/>
      <c r="G48" s="76"/>
      <c r="H48" s="76"/>
      <c r="I48" s="76"/>
      <c r="J48" s="76"/>
      <c r="K48" s="21" t="str">
        <f t="shared" si="1"/>
        <v/>
      </c>
      <c r="L48" s="32"/>
      <c r="M48" s="41"/>
      <c r="N48" s="32"/>
    </row>
    <row r="49" spans="1:17" s="24" customFormat="1" ht="18" customHeight="1" x14ac:dyDescent="0.2">
      <c r="A49" s="24" t="s">
        <v>53</v>
      </c>
      <c r="B49" s="54">
        <v>46</v>
      </c>
      <c r="C49" s="56" t="s">
        <v>128</v>
      </c>
      <c r="D49" s="66" t="s">
        <v>12</v>
      </c>
      <c r="E49" s="76"/>
      <c r="F49" s="76"/>
      <c r="G49" s="76"/>
      <c r="H49" s="76"/>
      <c r="I49" s="76"/>
      <c r="J49" s="76"/>
      <c r="K49" s="21" t="str">
        <f t="shared" si="1"/>
        <v/>
      </c>
      <c r="M49" s="41"/>
      <c r="N49" s="32"/>
    </row>
    <row r="50" spans="1:17" s="24" customFormat="1" ht="18" customHeight="1" x14ac:dyDescent="0.2">
      <c r="A50" s="23" t="s">
        <v>53</v>
      </c>
      <c r="B50" s="54">
        <v>47</v>
      </c>
      <c r="C50" s="56" t="s">
        <v>129</v>
      </c>
      <c r="D50" s="66" t="s">
        <v>12</v>
      </c>
      <c r="E50" s="76"/>
      <c r="F50" s="76"/>
      <c r="G50" s="76"/>
      <c r="H50" s="76"/>
      <c r="I50" s="76"/>
      <c r="J50" s="77"/>
      <c r="K50" s="21" t="str">
        <f t="shared" si="1"/>
        <v/>
      </c>
      <c r="M50" s="41"/>
      <c r="N50" s="32"/>
    </row>
    <row r="51" spans="1:17" s="24" customFormat="1" ht="17" x14ac:dyDescent="0.2">
      <c r="A51" s="24" t="s">
        <v>50</v>
      </c>
      <c r="B51" s="54">
        <v>48</v>
      </c>
      <c r="C51" s="56" t="s">
        <v>130</v>
      </c>
      <c r="D51" s="66" t="s">
        <v>23</v>
      </c>
      <c r="E51" s="76"/>
      <c r="F51" s="76"/>
      <c r="G51" s="76"/>
      <c r="H51" s="76"/>
      <c r="I51" s="76"/>
      <c r="J51" s="76"/>
      <c r="K51" s="21" t="str">
        <f t="shared" si="1"/>
        <v/>
      </c>
      <c r="L51" s="32"/>
      <c r="M51" s="41"/>
      <c r="N51" s="42"/>
    </row>
    <row r="52" spans="1:17" s="24" customFormat="1" ht="17" x14ac:dyDescent="0.2">
      <c r="A52" s="24" t="s">
        <v>50</v>
      </c>
      <c r="B52" s="54">
        <v>49</v>
      </c>
      <c r="C52" s="56" t="s">
        <v>82</v>
      </c>
      <c r="D52" s="66" t="s">
        <v>23</v>
      </c>
      <c r="E52" s="76"/>
      <c r="F52" s="76"/>
      <c r="G52" s="76"/>
      <c r="H52" s="76"/>
      <c r="I52" s="76"/>
      <c r="J52" s="76"/>
      <c r="K52" s="21" t="str">
        <f t="shared" si="1"/>
        <v/>
      </c>
      <c r="L52" s="32"/>
      <c r="M52" s="41"/>
      <c r="N52" s="42"/>
    </row>
    <row r="53" spans="1:17" s="24" customFormat="1" ht="17" x14ac:dyDescent="0.2">
      <c r="A53" s="24" t="s">
        <v>50</v>
      </c>
      <c r="B53" s="54">
        <v>50</v>
      </c>
      <c r="C53" s="56" t="s">
        <v>131</v>
      </c>
      <c r="D53" s="66" t="s">
        <v>37</v>
      </c>
      <c r="E53" s="76"/>
      <c r="F53" s="76"/>
      <c r="G53" s="76"/>
      <c r="H53" s="76"/>
      <c r="I53" s="76"/>
      <c r="J53" s="76"/>
      <c r="K53" s="21" t="str">
        <f t="shared" si="1"/>
        <v/>
      </c>
      <c r="L53" s="32"/>
      <c r="M53" s="41"/>
      <c r="N53" s="42"/>
    </row>
    <row r="54" spans="1:17" s="24" customFormat="1" ht="17" x14ac:dyDescent="0.2">
      <c r="A54" s="24" t="s">
        <v>50</v>
      </c>
      <c r="B54" s="54">
        <v>51</v>
      </c>
      <c r="C54" s="59" t="s">
        <v>90</v>
      </c>
      <c r="D54" s="66" t="s">
        <v>37</v>
      </c>
      <c r="E54" s="76"/>
      <c r="F54" s="76"/>
      <c r="G54" s="76"/>
      <c r="H54" s="76"/>
      <c r="I54" s="76"/>
      <c r="J54" s="76"/>
      <c r="K54" s="21" t="str">
        <f t="shared" si="1"/>
        <v/>
      </c>
      <c r="L54" s="32"/>
      <c r="M54" s="41"/>
      <c r="N54" s="42"/>
    </row>
    <row r="55" spans="1:17" s="24" customFormat="1" ht="17" x14ac:dyDescent="0.2">
      <c r="A55" s="24" t="s">
        <v>50</v>
      </c>
      <c r="B55" s="54">
        <v>52</v>
      </c>
      <c r="C55" s="56" t="s">
        <v>132</v>
      </c>
      <c r="D55" s="66" t="s">
        <v>23</v>
      </c>
      <c r="E55" s="76"/>
      <c r="F55" s="77"/>
      <c r="G55" s="77"/>
      <c r="H55" s="77"/>
      <c r="I55" s="77"/>
      <c r="J55" s="77"/>
      <c r="K55" s="21" t="str">
        <f t="shared" si="1"/>
        <v/>
      </c>
      <c r="L55" s="32"/>
      <c r="M55" s="41"/>
      <c r="N55" s="42"/>
    </row>
    <row r="56" spans="1:17" s="24" customFormat="1" ht="17" x14ac:dyDescent="0.2">
      <c r="A56" s="24" t="s">
        <v>50</v>
      </c>
      <c r="B56" s="54">
        <v>53</v>
      </c>
      <c r="C56" s="58" t="s">
        <v>133</v>
      </c>
      <c r="D56" s="66" t="s">
        <v>23</v>
      </c>
      <c r="E56" s="76"/>
      <c r="F56" s="76"/>
      <c r="G56" s="76"/>
      <c r="H56" s="76"/>
      <c r="I56" s="76"/>
      <c r="J56" s="76"/>
      <c r="K56" s="21" t="str">
        <f t="shared" si="1"/>
        <v/>
      </c>
      <c r="L56" s="32"/>
      <c r="M56" s="41"/>
      <c r="N56" s="42"/>
    </row>
    <row r="57" spans="1:17" s="24" customFormat="1" ht="17" x14ac:dyDescent="0.2">
      <c r="A57" s="24" t="s">
        <v>50</v>
      </c>
      <c r="B57" s="54">
        <v>54</v>
      </c>
      <c r="C57" s="56" t="s">
        <v>134</v>
      </c>
      <c r="D57" s="66" t="s">
        <v>18</v>
      </c>
      <c r="E57" s="76"/>
      <c r="F57" s="76"/>
      <c r="G57" s="76"/>
      <c r="H57" s="76"/>
      <c r="I57" s="76"/>
      <c r="J57" s="77"/>
      <c r="K57" s="21" t="str">
        <f t="shared" si="1"/>
        <v/>
      </c>
      <c r="M57" s="43"/>
      <c r="N57" s="44"/>
      <c r="O57" s="37"/>
      <c r="P57" s="37"/>
      <c r="Q57" s="37"/>
    </row>
    <row r="58" spans="1:17" s="24" customFormat="1" ht="17" x14ac:dyDescent="0.2">
      <c r="A58" s="24" t="s">
        <v>50</v>
      </c>
      <c r="B58" s="54">
        <v>55</v>
      </c>
      <c r="C58" s="56" t="s">
        <v>191</v>
      </c>
      <c r="D58" s="66" t="s">
        <v>12</v>
      </c>
      <c r="E58" s="76"/>
      <c r="F58" s="76"/>
      <c r="G58" s="76"/>
      <c r="H58" s="76"/>
      <c r="I58" s="76"/>
      <c r="J58" s="76"/>
      <c r="K58" s="21" t="str">
        <f t="shared" si="1"/>
        <v/>
      </c>
      <c r="L58" s="32"/>
      <c r="M58" s="41"/>
      <c r="N58" s="42"/>
    </row>
    <row r="59" spans="1:17" s="24" customFormat="1" ht="17" x14ac:dyDescent="0.2">
      <c r="A59" s="24" t="s">
        <v>50</v>
      </c>
      <c r="B59" s="54">
        <v>56</v>
      </c>
      <c r="C59" s="56" t="s">
        <v>87</v>
      </c>
      <c r="D59" s="66" t="s">
        <v>10</v>
      </c>
      <c r="E59" s="76"/>
      <c r="F59" s="76"/>
      <c r="G59" s="76"/>
      <c r="H59" s="76"/>
      <c r="I59" s="76"/>
      <c r="J59" s="76"/>
      <c r="K59" s="21" t="str">
        <f t="shared" si="1"/>
        <v/>
      </c>
      <c r="L59" s="32"/>
      <c r="M59" s="41"/>
      <c r="N59" s="42"/>
    </row>
    <row r="60" spans="1:17" s="24" customFormat="1" ht="17" x14ac:dyDescent="0.2">
      <c r="A60" s="23" t="s">
        <v>50</v>
      </c>
      <c r="B60" s="54">
        <v>57</v>
      </c>
      <c r="C60" s="56" t="s">
        <v>135</v>
      </c>
      <c r="D60" s="66" t="s">
        <v>12</v>
      </c>
      <c r="E60" s="76"/>
      <c r="F60" s="76"/>
      <c r="G60" s="76"/>
      <c r="H60" s="76"/>
      <c r="I60" s="76"/>
      <c r="J60" s="76"/>
      <c r="K60" s="21" t="str">
        <f t="shared" si="1"/>
        <v/>
      </c>
      <c r="L60" s="32"/>
      <c r="M60" s="43"/>
      <c r="N60" s="44"/>
      <c r="O60" s="37"/>
      <c r="P60" s="37"/>
      <c r="Q60" s="37"/>
    </row>
    <row r="61" spans="1:17" s="24" customFormat="1" ht="17" x14ac:dyDescent="0.2">
      <c r="A61" s="24" t="s">
        <v>61</v>
      </c>
      <c r="B61" s="54">
        <v>58</v>
      </c>
      <c r="C61" s="56" t="s">
        <v>136</v>
      </c>
      <c r="D61" s="66" t="s">
        <v>23</v>
      </c>
      <c r="E61" s="76"/>
      <c r="F61" s="76"/>
      <c r="G61" s="76"/>
      <c r="H61" s="76"/>
      <c r="I61" s="76"/>
      <c r="J61" s="78"/>
      <c r="K61" s="21" t="str">
        <f t="shared" si="1"/>
        <v/>
      </c>
      <c r="L61" s="32"/>
      <c r="M61" s="43"/>
      <c r="N61" s="44"/>
      <c r="O61" s="37"/>
      <c r="P61" s="37"/>
      <c r="Q61" s="37"/>
    </row>
    <row r="62" spans="1:17" s="24" customFormat="1" ht="17" x14ac:dyDescent="0.2">
      <c r="A62" s="24" t="s">
        <v>61</v>
      </c>
      <c r="B62" s="54">
        <v>59</v>
      </c>
      <c r="C62" s="56" t="s">
        <v>137</v>
      </c>
      <c r="D62" s="66" t="s">
        <v>17</v>
      </c>
      <c r="E62" s="76"/>
      <c r="F62" s="76"/>
      <c r="G62" s="76"/>
      <c r="H62" s="76"/>
      <c r="I62" s="76"/>
      <c r="J62" s="76"/>
      <c r="K62" s="21" t="str">
        <f t="shared" si="1"/>
        <v/>
      </c>
      <c r="L62" s="32"/>
      <c r="M62" s="43"/>
      <c r="N62" s="44"/>
      <c r="O62" s="37"/>
      <c r="P62" s="37"/>
      <c r="Q62" s="37"/>
    </row>
    <row r="63" spans="1:17" s="24" customFormat="1" ht="17" x14ac:dyDescent="0.2">
      <c r="A63" s="24" t="s">
        <v>61</v>
      </c>
      <c r="B63" s="54">
        <v>60</v>
      </c>
      <c r="C63" s="56" t="s">
        <v>138</v>
      </c>
      <c r="D63" s="66" t="s">
        <v>17</v>
      </c>
      <c r="E63" s="76"/>
      <c r="F63" s="76"/>
      <c r="G63" s="76"/>
      <c r="H63" s="76"/>
      <c r="I63" s="76"/>
      <c r="J63" s="76"/>
      <c r="K63" s="21" t="str">
        <f t="shared" si="1"/>
        <v/>
      </c>
      <c r="L63" s="32"/>
      <c r="M63" s="41"/>
      <c r="N63" s="42"/>
    </row>
    <row r="64" spans="1:17" s="24" customFormat="1" ht="17" x14ac:dyDescent="0.2">
      <c r="A64" s="24" t="s">
        <v>61</v>
      </c>
      <c r="B64" s="54">
        <v>61</v>
      </c>
      <c r="C64" s="69" t="s">
        <v>192</v>
      </c>
      <c r="D64" s="66" t="s">
        <v>10</v>
      </c>
      <c r="E64" s="76"/>
      <c r="F64" s="76"/>
      <c r="G64" s="76"/>
      <c r="H64" s="76"/>
      <c r="I64" s="76"/>
      <c r="J64" s="76"/>
      <c r="K64" s="21" t="str">
        <f t="shared" si="1"/>
        <v/>
      </c>
      <c r="L64" s="32"/>
      <c r="M64" s="43"/>
      <c r="N64" s="44"/>
      <c r="O64" s="37"/>
      <c r="P64" s="37"/>
      <c r="Q64" s="37"/>
    </row>
    <row r="65" spans="1:17" s="24" customFormat="1" ht="17" x14ac:dyDescent="0.2">
      <c r="A65" s="24" t="s">
        <v>61</v>
      </c>
      <c r="B65" s="54">
        <v>62</v>
      </c>
      <c r="C65" s="69" t="s">
        <v>193</v>
      </c>
      <c r="D65" s="66" t="s">
        <v>17</v>
      </c>
      <c r="E65" s="76"/>
      <c r="F65" s="76"/>
      <c r="G65" s="76"/>
      <c r="H65" s="76"/>
      <c r="I65" s="76"/>
      <c r="J65" s="76"/>
      <c r="K65" s="21" t="str">
        <f t="shared" si="1"/>
        <v/>
      </c>
      <c r="L65" s="32"/>
      <c r="M65" s="41"/>
      <c r="N65" s="42"/>
    </row>
    <row r="66" spans="1:17" s="24" customFormat="1" ht="17" x14ac:dyDescent="0.2">
      <c r="A66" s="24" t="s">
        <v>61</v>
      </c>
      <c r="B66" s="54">
        <v>63</v>
      </c>
      <c r="C66" s="56" t="s">
        <v>139</v>
      </c>
      <c r="D66" s="66" t="s">
        <v>18</v>
      </c>
      <c r="E66" s="76"/>
      <c r="F66" s="76"/>
      <c r="G66" s="76"/>
      <c r="H66" s="76"/>
      <c r="I66" s="76"/>
      <c r="J66" s="76"/>
      <c r="K66" s="21" t="str">
        <f t="shared" si="1"/>
        <v/>
      </c>
      <c r="L66" s="32"/>
      <c r="M66" s="41"/>
      <c r="N66" s="42"/>
    </row>
    <row r="67" spans="1:17" s="24" customFormat="1" ht="15.75" customHeight="1" x14ac:dyDescent="0.2">
      <c r="A67" s="24" t="s">
        <v>61</v>
      </c>
      <c r="B67" s="54">
        <v>64</v>
      </c>
      <c r="C67" s="56" t="s">
        <v>140</v>
      </c>
      <c r="D67" s="66" t="s">
        <v>12</v>
      </c>
      <c r="E67" s="76"/>
      <c r="F67" s="76"/>
      <c r="G67" s="76"/>
      <c r="H67" s="76"/>
      <c r="I67" s="79"/>
      <c r="J67" s="76"/>
      <c r="K67" s="21" t="str">
        <f t="shared" si="1"/>
        <v/>
      </c>
      <c r="L67" s="32"/>
      <c r="M67" s="41"/>
      <c r="N67" s="42"/>
    </row>
    <row r="68" spans="1:17" s="24" customFormat="1" ht="17" x14ac:dyDescent="0.2">
      <c r="A68" s="24" t="s">
        <v>61</v>
      </c>
      <c r="B68" s="54">
        <v>65</v>
      </c>
      <c r="C68" s="56" t="s">
        <v>73</v>
      </c>
      <c r="D68" s="66" t="s">
        <v>12</v>
      </c>
      <c r="E68" s="75"/>
      <c r="F68" s="76"/>
      <c r="G68" s="76"/>
      <c r="H68" s="76"/>
      <c r="I68" s="79"/>
      <c r="J68" s="76"/>
      <c r="K68" s="21" t="str">
        <f t="shared" ref="K68:K82" si="2">IFERROR(AVERAGE(E68:J68),"")</f>
        <v/>
      </c>
      <c r="L68" s="32"/>
      <c r="M68" s="41"/>
      <c r="N68" s="42"/>
    </row>
    <row r="69" spans="1:17" s="24" customFormat="1" ht="17" x14ac:dyDescent="0.2">
      <c r="A69" s="24" t="s">
        <v>61</v>
      </c>
      <c r="B69" s="54">
        <v>66</v>
      </c>
      <c r="C69" s="56" t="s">
        <v>194</v>
      </c>
      <c r="D69" s="66" t="s">
        <v>12</v>
      </c>
      <c r="E69" s="76"/>
      <c r="F69" s="76"/>
      <c r="G69" s="76"/>
      <c r="H69" s="76"/>
      <c r="I69" s="79"/>
      <c r="J69" s="76"/>
      <c r="K69" s="21" t="str">
        <f t="shared" si="2"/>
        <v/>
      </c>
      <c r="L69" s="32"/>
      <c r="M69" s="43"/>
      <c r="N69" s="44"/>
      <c r="O69" s="37"/>
      <c r="P69" s="37"/>
      <c r="Q69" s="37"/>
    </row>
    <row r="70" spans="1:17" s="24" customFormat="1" ht="17" x14ac:dyDescent="0.2">
      <c r="A70" s="24" t="s">
        <v>61</v>
      </c>
      <c r="B70" s="54">
        <v>67</v>
      </c>
      <c r="C70" s="56" t="s">
        <v>86</v>
      </c>
      <c r="D70" s="66" t="s">
        <v>10</v>
      </c>
      <c r="E70" s="76"/>
      <c r="F70" s="76"/>
      <c r="G70" s="76"/>
      <c r="H70" s="76"/>
      <c r="I70" s="79"/>
      <c r="J70" s="76"/>
      <c r="K70" s="21" t="str">
        <f t="shared" si="2"/>
        <v/>
      </c>
      <c r="L70" s="32"/>
      <c r="M70" s="41"/>
      <c r="N70" s="42"/>
    </row>
    <row r="71" spans="1:17" s="24" customFormat="1" ht="17" x14ac:dyDescent="0.2">
      <c r="A71" s="24" t="s">
        <v>61</v>
      </c>
      <c r="B71" s="54">
        <v>68</v>
      </c>
      <c r="C71" s="56" t="s">
        <v>141</v>
      </c>
      <c r="D71" s="66" t="s">
        <v>12</v>
      </c>
      <c r="E71" s="76"/>
      <c r="F71" s="76"/>
      <c r="G71" s="76"/>
      <c r="H71" s="76"/>
      <c r="I71" s="79"/>
      <c r="J71" s="76"/>
      <c r="K71" s="21" t="str">
        <f t="shared" si="2"/>
        <v/>
      </c>
      <c r="L71" s="32"/>
      <c r="M71" s="41"/>
      <c r="N71" s="42"/>
    </row>
    <row r="72" spans="1:17" s="24" customFormat="1" ht="17" x14ac:dyDescent="0.2">
      <c r="A72" s="24" t="s">
        <v>61</v>
      </c>
      <c r="B72" s="54">
        <v>69</v>
      </c>
      <c r="C72" s="56" t="s">
        <v>95</v>
      </c>
      <c r="D72" s="66" t="s">
        <v>10</v>
      </c>
      <c r="E72" s="76"/>
      <c r="F72" s="76"/>
      <c r="G72" s="76"/>
      <c r="H72" s="76"/>
      <c r="I72" s="79"/>
      <c r="J72" s="76"/>
      <c r="K72" s="21" t="str">
        <f t="shared" si="2"/>
        <v/>
      </c>
      <c r="L72" s="32"/>
      <c r="M72" s="41"/>
      <c r="N72" s="42"/>
    </row>
    <row r="73" spans="1:17" s="24" customFormat="1" ht="17" x14ac:dyDescent="0.2">
      <c r="A73" s="24" t="s">
        <v>61</v>
      </c>
      <c r="B73" s="54">
        <v>70</v>
      </c>
      <c r="C73" s="56" t="s">
        <v>142</v>
      </c>
      <c r="D73" s="66" t="s">
        <v>12</v>
      </c>
      <c r="E73" s="76"/>
      <c r="F73" s="76"/>
      <c r="G73" s="76"/>
      <c r="H73" s="76"/>
      <c r="I73" s="79"/>
      <c r="J73" s="76"/>
      <c r="K73" s="21" t="str">
        <f t="shared" si="2"/>
        <v/>
      </c>
      <c r="L73" s="32"/>
      <c r="M73" s="41"/>
      <c r="N73" s="42"/>
    </row>
    <row r="74" spans="1:17" s="24" customFormat="1" ht="17" x14ac:dyDescent="0.2">
      <c r="A74" s="24" t="s">
        <v>61</v>
      </c>
      <c r="B74" s="54">
        <v>71</v>
      </c>
      <c r="C74" s="56" t="s">
        <v>143</v>
      </c>
      <c r="D74" s="66" t="s">
        <v>12</v>
      </c>
      <c r="E74" s="76"/>
      <c r="F74" s="76"/>
      <c r="G74" s="76"/>
      <c r="H74" s="76"/>
      <c r="I74" s="79"/>
      <c r="J74" s="76"/>
      <c r="K74" s="21" t="str">
        <f t="shared" si="2"/>
        <v/>
      </c>
      <c r="L74" s="32"/>
      <c r="M74" s="41"/>
      <c r="N74" s="42"/>
    </row>
    <row r="75" spans="1:17" s="24" customFormat="1" ht="17" x14ac:dyDescent="0.2">
      <c r="A75" s="23" t="s">
        <v>61</v>
      </c>
      <c r="B75" s="54">
        <v>72</v>
      </c>
      <c r="C75" s="56" t="s">
        <v>144</v>
      </c>
      <c r="D75" s="66" t="s">
        <v>12</v>
      </c>
      <c r="E75" s="76"/>
      <c r="F75" s="76"/>
      <c r="G75" s="76"/>
      <c r="H75" s="76"/>
      <c r="I75" s="79"/>
      <c r="J75" s="76"/>
      <c r="K75" s="21" t="str">
        <f t="shared" si="2"/>
        <v/>
      </c>
      <c r="L75" s="32"/>
      <c r="M75" s="41"/>
      <c r="N75" s="42"/>
    </row>
    <row r="76" spans="1:17" s="24" customFormat="1" ht="17" x14ac:dyDescent="0.2">
      <c r="A76" s="24" t="s">
        <v>62</v>
      </c>
      <c r="B76" s="54">
        <v>73</v>
      </c>
      <c r="C76" s="56" t="s">
        <v>145</v>
      </c>
      <c r="D76" s="66" t="s">
        <v>23</v>
      </c>
      <c r="E76" s="76"/>
      <c r="F76" s="76"/>
      <c r="G76" s="76"/>
      <c r="H76" s="76"/>
      <c r="I76" s="79"/>
      <c r="J76" s="76"/>
      <c r="K76" s="21" t="str">
        <f t="shared" si="2"/>
        <v/>
      </c>
      <c r="L76" s="32"/>
      <c r="M76" s="41"/>
      <c r="N76" s="42"/>
    </row>
    <row r="77" spans="1:17" s="24" customFormat="1" ht="17" x14ac:dyDescent="0.2">
      <c r="A77" s="24" t="s">
        <v>62</v>
      </c>
      <c r="B77" s="54">
        <v>74</v>
      </c>
      <c r="C77" s="56" t="s">
        <v>146</v>
      </c>
      <c r="D77" s="66" t="s">
        <v>17</v>
      </c>
      <c r="E77" s="76"/>
      <c r="F77" s="76"/>
      <c r="G77" s="76"/>
      <c r="H77" s="76"/>
      <c r="I77" s="79"/>
      <c r="J77" s="76"/>
      <c r="K77" s="21" t="str">
        <f t="shared" si="2"/>
        <v/>
      </c>
      <c r="L77" s="32"/>
      <c r="M77" s="41"/>
      <c r="N77" s="42"/>
    </row>
    <row r="78" spans="1:17" s="24" customFormat="1" ht="17" x14ac:dyDescent="0.2">
      <c r="A78" s="24" t="s">
        <v>62</v>
      </c>
      <c r="B78" s="54">
        <v>75</v>
      </c>
      <c r="C78" s="56" t="s">
        <v>147</v>
      </c>
      <c r="D78" s="66" t="s">
        <v>18</v>
      </c>
      <c r="E78" s="76"/>
      <c r="F78" s="76"/>
      <c r="G78" s="76"/>
      <c r="H78" s="76"/>
      <c r="I78" s="76"/>
      <c r="J78" s="76"/>
      <c r="K78" s="21" t="str">
        <f t="shared" si="2"/>
        <v/>
      </c>
      <c r="L78" s="32"/>
      <c r="M78" s="41"/>
      <c r="N78" s="42"/>
    </row>
    <row r="79" spans="1:17" s="24" customFormat="1" ht="17" x14ac:dyDescent="0.2">
      <c r="A79" s="24" t="s">
        <v>62</v>
      </c>
      <c r="B79" s="54">
        <v>76</v>
      </c>
      <c r="C79" s="56" t="s">
        <v>77</v>
      </c>
      <c r="D79" s="66" t="s">
        <v>12</v>
      </c>
      <c r="E79" s="76"/>
      <c r="F79" s="76"/>
      <c r="G79" s="76"/>
      <c r="H79" s="76"/>
      <c r="I79" s="76"/>
      <c r="J79" s="76"/>
      <c r="K79" s="21" t="str">
        <f t="shared" si="2"/>
        <v/>
      </c>
      <c r="L79" s="32"/>
      <c r="M79" s="41"/>
      <c r="N79" s="42"/>
    </row>
    <row r="80" spans="1:17" s="24" customFormat="1" ht="16.5" customHeight="1" x14ac:dyDescent="0.2">
      <c r="A80" s="24" t="s">
        <v>62</v>
      </c>
      <c r="B80" s="54">
        <v>77</v>
      </c>
      <c r="C80" s="56" t="s">
        <v>84</v>
      </c>
      <c r="D80" s="66" t="s">
        <v>12</v>
      </c>
      <c r="E80" s="76"/>
      <c r="F80" s="76"/>
      <c r="G80" s="76"/>
      <c r="H80" s="76"/>
      <c r="I80" s="76"/>
      <c r="J80" s="76"/>
      <c r="K80" s="21" t="str">
        <f t="shared" si="2"/>
        <v/>
      </c>
      <c r="L80" s="32"/>
      <c r="M80" s="41"/>
      <c r="N80" s="42"/>
    </row>
    <row r="81" spans="1:14" s="24" customFormat="1" ht="17" x14ac:dyDescent="0.2">
      <c r="A81" s="24" t="s">
        <v>62</v>
      </c>
      <c r="B81" s="54">
        <v>78</v>
      </c>
      <c r="C81" s="56" t="s">
        <v>195</v>
      </c>
      <c r="D81" s="66" t="s">
        <v>12</v>
      </c>
      <c r="E81" s="76"/>
      <c r="F81" s="76"/>
      <c r="G81" s="76"/>
      <c r="H81" s="76"/>
      <c r="I81" s="76"/>
      <c r="J81" s="76"/>
      <c r="K81" s="21" t="str">
        <f t="shared" si="2"/>
        <v/>
      </c>
      <c r="M81" s="41"/>
      <c r="N81" s="42"/>
    </row>
    <row r="82" spans="1:14" s="24" customFormat="1" ht="17" x14ac:dyDescent="0.2">
      <c r="A82" s="24" t="s">
        <v>62</v>
      </c>
      <c r="B82" s="54">
        <v>79</v>
      </c>
      <c r="C82" s="56" t="s">
        <v>202</v>
      </c>
      <c r="D82" s="66" t="s">
        <v>10</v>
      </c>
      <c r="E82" s="76"/>
      <c r="F82" s="76"/>
      <c r="G82" s="76"/>
      <c r="H82" s="76"/>
      <c r="I82" s="76"/>
      <c r="J82" s="76"/>
      <c r="K82" s="21" t="str">
        <f t="shared" si="2"/>
        <v/>
      </c>
      <c r="M82" s="41"/>
      <c r="N82" s="42"/>
    </row>
    <row r="83" spans="1:14" s="24" customFormat="1" ht="17" x14ac:dyDescent="0.2">
      <c r="A83" s="24" t="s">
        <v>62</v>
      </c>
      <c r="B83" s="54">
        <v>80</v>
      </c>
      <c r="C83" s="56" t="s">
        <v>148</v>
      </c>
      <c r="D83" s="66" t="s">
        <v>12</v>
      </c>
      <c r="E83" s="76"/>
      <c r="F83" s="76"/>
      <c r="G83" s="76"/>
      <c r="H83" s="76"/>
      <c r="I83" s="76"/>
      <c r="J83" s="76"/>
      <c r="K83" s="21" t="str">
        <f t="shared" ref="K83:K124" si="3">IFERROR(AVERAGE(E83:J83),"")</f>
        <v/>
      </c>
      <c r="M83" s="41"/>
      <c r="N83" s="42"/>
    </row>
    <row r="84" spans="1:14" s="24" customFormat="1" ht="17" x14ac:dyDescent="0.2">
      <c r="A84" s="24" t="s">
        <v>62</v>
      </c>
      <c r="B84" s="54">
        <v>81</v>
      </c>
      <c r="C84" s="56" t="s">
        <v>89</v>
      </c>
      <c r="D84" s="66" t="s">
        <v>10</v>
      </c>
      <c r="E84" s="76"/>
      <c r="F84" s="76"/>
      <c r="G84" s="76"/>
      <c r="H84" s="76"/>
      <c r="I84" s="76"/>
      <c r="J84" s="76"/>
      <c r="K84" s="21" t="str">
        <f t="shared" si="3"/>
        <v/>
      </c>
      <c r="M84" s="41"/>
      <c r="N84" s="42"/>
    </row>
    <row r="85" spans="1:14" s="24" customFormat="1" ht="17" x14ac:dyDescent="0.2">
      <c r="A85" s="24" t="s">
        <v>62</v>
      </c>
      <c r="B85" s="54">
        <v>82</v>
      </c>
      <c r="C85" s="56" t="s">
        <v>149</v>
      </c>
      <c r="D85" s="66" t="s">
        <v>12</v>
      </c>
      <c r="E85" s="76"/>
      <c r="F85" s="76"/>
      <c r="G85" s="76"/>
      <c r="H85" s="76"/>
      <c r="I85" s="76"/>
      <c r="J85" s="76"/>
      <c r="K85" s="21" t="str">
        <f t="shared" si="3"/>
        <v/>
      </c>
      <c r="M85" s="41"/>
      <c r="N85" s="42"/>
    </row>
    <row r="86" spans="1:14" s="24" customFormat="1" ht="17" x14ac:dyDescent="0.2">
      <c r="A86" s="24" t="s">
        <v>62</v>
      </c>
      <c r="B86" s="54">
        <v>83</v>
      </c>
      <c r="C86" s="56" t="s">
        <v>150</v>
      </c>
      <c r="D86" s="66" t="s">
        <v>12</v>
      </c>
      <c r="E86" s="76"/>
      <c r="F86" s="76"/>
      <c r="G86" s="76"/>
      <c r="H86" s="76"/>
      <c r="I86" s="76"/>
      <c r="J86" s="76"/>
      <c r="K86" s="21" t="str">
        <f t="shared" si="3"/>
        <v/>
      </c>
      <c r="M86" s="41"/>
      <c r="N86" s="42"/>
    </row>
    <row r="87" spans="1:14" s="24" customFormat="1" ht="17" x14ac:dyDescent="0.2">
      <c r="A87" s="23" t="s">
        <v>62</v>
      </c>
      <c r="B87" s="54">
        <v>84</v>
      </c>
      <c r="C87" s="56" t="s">
        <v>151</v>
      </c>
      <c r="D87" s="66" t="s">
        <v>12</v>
      </c>
      <c r="E87" s="76"/>
      <c r="F87" s="76"/>
      <c r="G87" s="76"/>
      <c r="H87" s="76"/>
      <c r="I87" s="76"/>
      <c r="J87" s="76"/>
      <c r="K87" s="21" t="str">
        <f t="shared" si="3"/>
        <v/>
      </c>
      <c r="L87" s="32"/>
      <c r="M87" s="41"/>
      <c r="N87" s="42"/>
    </row>
    <row r="88" spans="1:14" s="24" customFormat="1" ht="17" x14ac:dyDescent="0.2">
      <c r="A88" s="24" t="s">
        <v>13</v>
      </c>
      <c r="B88" s="54">
        <v>85</v>
      </c>
      <c r="C88" s="56" t="s">
        <v>152</v>
      </c>
      <c r="D88" s="66" t="s">
        <v>13</v>
      </c>
      <c r="E88" s="76"/>
      <c r="F88" s="76"/>
      <c r="G88" s="76"/>
      <c r="H88" s="76"/>
      <c r="I88" s="76"/>
      <c r="J88" s="77"/>
      <c r="K88" s="21" t="str">
        <f t="shared" si="3"/>
        <v/>
      </c>
      <c r="M88" s="41"/>
      <c r="N88" s="42"/>
    </row>
    <row r="89" spans="1:14" s="24" customFormat="1" ht="17" x14ac:dyDescent="0.2">
      <c r="A89" s="24" t="s">
        <v>13</v>
      </c>
      <c r="B89" s="54">
        <v>86</v>
      </c>
      <c r="C89" s="56" t="s">
        <v>153</v>
      </c>
      <c r="D89" s="66" t="s">
        <v>13</v>
      </c>
      <c r="E89" s="76"/>
      <c r="F89" s="76"/>
      <c r="G89" s="76"/>
      <c r="H89" s="76"/>
      <c r="I89" s="76"/>
      <c r="J89" s="77"/>
      <c r="K89" s="21" t="str">
        <f t="shared" si="3"/>
        <v/>
      </c>
      <c r="M89" s="41"/>
      <c r="N89" s="42"/>
    </row>
    <row r="90" spans="1:14" s="24" customFormat="1" ht="18" customHeight="1" x14ac:dyDescent="0.2">
      <c r="A90" s="24" t="s">
        <v>13</v>
      </c>
      <c r="B90" s="54">
        <v>87</v>
      </c>
      <c r="C90" s="55" t="s">
        <v>196</v>
      </c>
      <c r="D90" s="66" t="s">
        <v>13</v>
      </c>
      <c r="E90" s="76"/>
      <c r="F90" s="76"/>
      <c r="G90" s="76"/>
      <c r="H90" s="76"/>
      <c r="I90" s="76"/>
      <c r="J90" s="77"/>
      <c r="K90" s="21" t="str">
        <f t="shared" si="3"/>
        <v/>
      </c>
      <c r="M90" s="41"/>
      <c r="N90" s="42"/>
    </row>
    <row r="91" spans="1:14" s="24" customFormat="1" ht="17" x14ac:dyDescent="0.2">
      <c r="A91" s="24" t="s">
        <v>13</v>
      </c>
      <c r="B91" s="54">
        <v>88</v>
      </c>
      <c r="C91" s="55" t="s">
        <v>197</v>
      </c>
      <c r="D91" s="66" t="s">
        <v>13</v>
      </c>
      <c r="E91" s="76"/>
      <c r="F91" s="76"/>
      <c r="G91" s="76"/>
      <c r="H91" s="76"/>
      <c r="I91" s="76"/>
      <c r="J91" s="77"/>
      <c r="K91" s="21" t="str">
        <f t="shared" si="3"/>
        <v/>
      </c>
      <c r="M91" s="41"/>
      <c r="N91" s="42"/>
    </row>
    <row r="92" spans="1:14" s="24" customFormat="1" ht="17" x14ac:dyDescent="0.2">
      <c r="A92" s="24" t="s">
        <v>13</v>
      </c>
      <c r="B92" s="54">
        <v>89</v>
      </c>
      <c r="C92" s="70" t="s">
        <v>198</v>
      </c>
      <c r="D92" s="66" t="s">
        <v>13</v>
      </c>
      <c r="E92" s="76"/>
      <c r="F92" s="76"/>
      <c r="G92" s="76"/>
      <c r="H92" s="76"/>
      <c r="I92" s="76"/>
      <c r="J92" s="77"/>
      <c r="K92" s="21" t="str">
        <f t="shared" si="3"/>
        <v/>
      </c>
      <c r="M92" s="41"/>
      <c r="N92" s="42"/>
    </row>
    <row r="93" spans="1:14" s="24" customFormat="1" ht="17" x14ac:dyDescent="0.2">
      <c r="A93" s="24" t="s">
        <v>13</v>
      </c>
      <c r="B93" s="54">
        <v>90</v>
      </c>
      <c r="C93" s="55" t="s">
        <v>91</v>
      </c>
      <c r="D93" s="66" t="s">
        <v>10</v>
      </c>
      <c r="E93" s="76"/>
      <c r="F93" s="76"/>
      <c r="G93" s="76"/>
      <c r="H93" s="76"/>
      <c r="I93" s="76"/>
      <c r="J93" s="77"/>
      <c r="K93" s="21" t="str">
        <f t="shared" si="3"/>
        <v/>
      </c>
      <c r="M93" s="41"/>
      <c r="N93" s="42"/>
    </row>
    <row r="94" spans="1:14" s="24" customFormat="1" ht="17" x14ac:dyDescent="0.2">
      <c r="A94" s="24" t="s">
        <v>13</v>
      </c>
      <c r="B94" s="54">
        <v>91</v>
      </c>
      <c r="C94" s="56" t="s">
        <v>154</v>
      </c>
      <c r="D94" s="66" t="s">
        <v>13</v>
      </c>
      <c r="E94" s="76"/>
      <c r="F94" s="76"/>
      <c r="G94" s="76"/>
      <c r="H94" s="76"/>
      <c r="I94" s="76"/>
      <c r="J94" s="77"/>
      <c r="K94" s="21" t="str">
        <f t="shared" si="3"/>
        <v/>
      </c>
      <c r="M94" s="41"/>
      <c r="N94" s="42"/>
    </row>
    <row r="95" spans="1:14" s="24" customFormat="1" ht="17" x14ac:dyDescent="0.2">
      <c r="A95" s="4" t="s">
        <v>14</v>
      </c>
      <c r="B95" s="54">
        <v>92</v>
      </c>
      <c r="C95" s="56" t="s">
        <v>98</v>
      </c>
      <c r="D95" s="66" t="s">
        <v>14</v>
      </c>
      <c r="E95" s="76"/>
      <c r="F95" s="76"/>
      <c r="G95" s="76"/>
      <c r="H95" s="76"/>
      <c r="I95" s="76"/>
      <c r="J95" s="77"/>
      <c r="K95" s="21" t="str">
        <f t="shared" si="3"/>
        <v/>
      </c>
      <c r="M95" s="41"/>
      <c r="N95" s="42"/>
    </row>
    <row r="96" spans="1:14" s="24" customFormat="1" ht="17" x14ac:dyDescent="0.2">
      <c r="A96" s="61" t="s">
        <v>14</v>
      </c>
      <c r="B96" s="54">
        <v>93</v>
      </c>
      <c r="C96" s="56" t="s">
        <v>72</v>
      </c>
      <c r="D96" s="66" t="s">
        <v>14</v>
      </c>
      <c r="E96" s="76"/>
      <c r="F96" s="76"/>
      <c r="G96" s="76"/>
      <c r="H96" s="76"/>
      <c r="I96" s="76"/>
      <c r="J96" s="77"/>
      <c r="K96" s="21" t="str">
        <f t="shared" si="3"/>
        <v/>
      </c>
      <c r="M96" s="41"/>
      <c r="N96" s="42"/>
    </row>
    <row r="97" spans="1:14" s="24" customFormat="1" ht="17" x14ac:dyDescent="0.2">
      <c r="A97" s="24" t="s">
        <v>11</v>
      </c>
      <c r="B97" s="54">
        <v>94</v>
      </c>
      <c r="C97" s="56" t="s">
        <v>155</v>
      </c>
      <c r="D97" s="66" t="s">
        <v>11</v>
      </c>
      <c r="E97" s="76"/>
      <c r="F97" s="76"/>
      <c r="G97" s="76"/>
      <c r="H97" s="76"/>
      <c r="I97" s="76"/>
      <c r="J97" s="77"/>
      <c r="K97" s="21" t="str">
        <f t="shared" si="3"/>
        <v/>
      </c>
      <c r="M97" s="41"/>
      <c r="N97" s="42"/>
    </row>
    <row r="98" spans="1:14" s="24" customFormat="1" ht="17" x14ac:dyDescent="0.2">
      <c r="A98" s="24" t="s">
        <v>11</v>
      </c>
      <c r="B98" s="54">
        <v>95</v>
      </c>
      <c r="C98" s="56" t="s">
        <v>156</v>
      </c>
      <c r="D98" s="66" t="s">
        <v>11</v>
      </c>
      <c r="E98" s="76"/>
      <c r="F98" s="76"/>
      <c r="G98" s="76"/>
      <c r="H98" s="76"/>
      <c r="I98" s="76"/>
      <c r="J98" s="77"/>
      <c r="K98" s="21" t="str">
        <f t="shared" si="3"/>
        <v/>
      </c>
      <c r="M98" s="41"/>
      <c r="N98" s="42"/>
    </row>
    <row r="99" spans="1:14" s="24" customFormat="1" ht="17" x14ac:dyDescent="0.2">
      <c r="A99" s="24" t="s">
        <v>11</v>
      </c>
      <c r="B99" s="54">
        <v>96</v>
      </c>
      <c r="C99" s="56" t="s">
        <v>157</v>
      </c>
      <c r="D99" s="66" t="s">
        <v>11</v>
      </c>
      <c r="E99" s="76"/>
      <c r="F99" s="76"/>
      <c r="G99" s="76"/>
      <c r="H99" s="76"/>
      <c r="I99" s="76"/>
      <c r="J99" s="77"/>
      <c r="K99" s="21" t="str">
        <f t="shared" si="3"/>
        <v/>
      </c>
      <c r="M99" s="41"/>
      <c r="N99" s="42"/>
    </row>
    <row r="100" spans="1:14" s="24" customFormat="1" ht="17" x14ac:dyDescent="0.2">
      <c r="A100" s="24" t="s">
        <v>11</v>
      </c>
      <c r="B100" s="54">
        <v>97</v>
      </c>
      <c r="C100" s="56" t="s">
        <v>63</v>
      </c>
      <c r="D100" s="66" t="s">
        <v>11</v>
      </c>
      <c r="E100" s="76"/>
      <c r="F100" s="76"/>
      <c r="G100" s="76"/>
      <c r="H100" s="76"/>
      <c r="I100" s="76"/>
      <c r="J100" s="77"/>
      <c r="K100" s="21" t="str">
        <f t="shared" si="3"/>
        <v/>
      </c>
      <c r="M100" s="41"/>
      <c r="N100" s="42"/>
    </row>
    <row r="101" spans="1:14" s="24" customFormat="1" ht="17" x14ac:dyDescent="0.2">
      <c r="A101" s="24" t="s">
        <v>11</v>
      </c>
      <c r="B101" s="54">
        <v>98</v>
      </c>
      <c r="C101" s="56" t="s">
        <v>158</v>
      </c>
      <c r="D101" s="66" t="s">
        <v>11</v>
      </c>
      <c r="E101" s="76"/>
      <c r="F101" s="76"/>
      <c r="G101" s="76"/>
      <c r="H101" s="76"/>
      <c r="I101" s="76"/>
      <c r="J101" s="77"/>
      <c r="K101" s="21" t="str">
        <f t="shared" si="3"/>
        <v/>
      </c>
      <c r="M101" s="41"/>
      <c r="N101" s="42"/>
    </row>
    <row r="102" spans="1:14" s="24" customFormat="1" ht="17" x14ac:dyDescent="0.2">
      <c r="A102" s="23" t="s">
        <v>11</v>
      </c>
      <c r="B102" s="54">
        <v>99</v>
      </c>
      <c r="C102" s="56" t="s">
        <v>159</v>
      </c>
      <c r="D102" s="66" t="s">
        <v>11</v>
      </c>
      <c r="E102" s="76"/>
      <c r="F102" s="76"/>
      <c r="G102" s="76"/>
      <c r="H102" s="76"/>
      <c r="I102" s="76"/>
      <c r="J102" s="77"/>
      <c r="K102" s="21" t="str">
        <f t="shared" si="3"/>
        <v/>
      </c>
      <c r="M102" s="41"/>
      <c r="N102" s="42"/>
    </row>
    <row r="103" spans="1:14" s="24" customFormat="1" ht="17" x14ac:dyDescent="0.2">
      <c r="A103" s="24" t="s">
        <v>36</v>
      </c>
      <c r="B103" s="54">
        <v>100</v>
      </c>
      <c r="C103" s="56" t="s">
        <v>160</v>
      </c>
      <c r="D103" s="66" t="s">
        <v>36</v>
      </c>
      <c r="E103" s="76"/>
      <c r="F103" s="76"/>
      <c r="G103" s="76"/>
      <c r="H103" s="76"/>
      <c r="I103" s="76"/>
      <c r="J103" s="80"/>
      <c r="K103" s="21" t="str">
        <f t="shared" si="3"/>
        <v/>
      </c>
      <c r="M103" s="41"/>
      <c r="N103" s="42"/>
    </row>
    <row r="104" spans="1:14" s="24" customFormat="1" ht="17" x14ac:dyDescent="0.2">
      <c r="A104" s="24" t="s">
        <v>36</v>
      </c>
      <c r="B104" s="54">
        <v>101</v>
      </c>
      <c r="C104" s="56" t="s">
        <v>161</v>
      </c>
      <c r="D104" s="66" t="s">
        <v>36</v>
      </c>
      <c r="E104" s="76"/>
      <c r="F104" s="76"/>
      <c r="G104" s="76"/>
      <c r="H104" s="76"/>
      <c r="I104" s="76"/>
      <c r="J104" s="77"/>
      <c r="K104" s="21" t="str">
        <f t="shared" si="3"/>
        <v/>
      </c>
      <c r="M104" s="41"/>
      <c r="N104" s="42"/>
    </row>
    <row r="105" spans="1:14" s="24" customFormat="1" ht="17" x14ac:dyDescent="0.2">
      <c r="A105" s="24" t="s">
        <v>36</v>
      </c>
      <c r="B105" s="54">
        <v>102</v>
      </c>
      <c r="C105" s="56" t="s">
        <v>162</v>
      </c>
      <c r="D105" s="66" t="s">
        <v>36</v>
      </c>
      <c r="E105" s="76"/>
      <c r="F105" s="76"/>
      <c r="G105" s="76"/>
      <c r="H105" s="76"/>
      <c r="I105" s="76"/>
      <c r="J105" s="77"/>
      <c r="K105" s="21" t="str">
        <f t="shared" si="3"/>
        <v/>
      </c>
      <c r="M105" s="41"/>
      <c r="N105" s="42"/>
    </row>
    <row r="106" spans="1:14" s="24" customFormat="1" ht="17" x14ac:dyDescent="0.2">
      <c r="A106" s="24" t="s">
        <v>36</v>
      </c>
      <c r="B106" s="54">
        <v>103</v>
      </c>
      <c r="C106" s="56" t="s">
        <v>163</v>
      </c>
      <c r="D106" s="66" t="s">
        <v>36</v>
      </c>
      <c r="E106" s="76"/>
      <c r="F106" s="76"/>
      <c r="G106" s="76"/>
      <c r="H106" s="76"/>
      <c r="I106" s="76"/>
      <c r="J106" s="77"/>
      <c r="K106" s="21" t="str">
        <f t="shared" si="3"/>
        <v/>
      </c>
      <c r="M106" s="41"/>
      <c r="N106" s="42"/>
    </row>
    <row r="107" spans="1:14" s="24" customFormat="1" ht="17" x14ac:dyDescent="0.2">
      <c r="A107" s="23" t="s">
        <v>36</v>
      </c>
      <c r="B107" s="54">
        <v>104</v>
      </c>
      <c r="C107" s="56" t="s">
        <v>164</v>
      </c>
      <c r="D107" s="66" t="s">
        <v>36</v>
      </c>
      <c r="E107" s="76"/>
      <c r="F107" s="76"/>
      <c r="G107" s="76"/>
      <c r="H107" s="76"/>
      <c r="I107" s="76"/>
      <c r="J107" s="77"/>
      <c r="K107" s="21" t="str">
        <f t="shared" si="3"/>
        <v/>
      </c>
      <c r="M107" s="41"/>
      <c r="N107" s="42"/>
    </row>
    <row r="108" spans="1:14" s="24" customFormat="1" ht="17" x14ac:dyDescent="0.2">
      <c r="A108" s="24" t="s">
        <v>54</v>
      </c>
      <c r="B108" s="54">
        <v>105</v>
      </c>
      <c r="C108" s="56" t="s">
        <v>199</v>
      </c>
      <c r="D108" s="66" t="s">
        <v>15</v>
      </c>
      <c r="E108" s="76"/>
      <c r="F108" s="76"/>
      <c r="G108" s="76"/>
      <c r="H108" s="76"/>
      <c r="I108" s="76"/>
      <c r="J108" s="80"/>
      <c r="K108" s="21" t="str">
        <f t="shared" si="3"/>
        <v/>
      </c>
      <c r="M108" s="41"/>
      <c r="N108" s="42"/>
    </row>
    <row r="109" spans="1:14" s="24" customFormat="1" ht="17" x14ac:dyDescent="0.2">
      <c r="A109" s="24" t="s">
        <v>54</v>
      </c>
      <c r="B109" s="54">
        <v>106</v>
      </c>
      <c r="C109" s="56" t="s">
        <v>79</v>
      </c>
      <c r="D109" s="66" t="s">
        <v>15</v>
      </c>
      <c r="E109" s="76"/>
      <c r="F109" s="76"/>
      <c r="G109" s="76"/>
      <c r="H109" s="76"/>
      <c r="I109" s="76"/>
      <c r="J109" s="77"/>
      <c r="K109" s="21" t="str">
        <f t="shared" si="3"/>
        <v/>
      </c>
      <c r="M109" s="41"/>
      <c r="N109" s="42"/>
    </row>
    <row r="110" spans="1:14" s="24" customFormat="1" ht="17" x14ac:dyDescent="0.2">
      <c r="A110" s="24" t="s">
        <v>54</v>
      </c>
      <c r="B110" s="54">
        <v>107</v>
      </c>
      <c r="C110" s="56" t="s">
        <v>78</v>
      </c>
      <c r="D110" s="66" t="s">
        <v>15</v>
      </c>
      <c r="E110" s="76"/>
      <c r="F110" s="76"/>
      <c r="G110" s="76"/>
      <c r="H110" s="76"/>
      <c r="I110" s="76"/>
      <c r="J110" s="77"/>
      <c r="K110" s="21" t="str">
        <f t="shared" si="3"/>
        <v/>
      </c>
      <c r="M110" s="41"/>
      <c r="N110" s="42"/>
    </row>
    <row r="111" spans="1:14" s="24" customFormat="1" ht="17" x14ac:dyDescent="0.2">
      <c r="A111" s="24" t="s">
        <v>54</v>
      </c>
      <c r="B111" s="54">
        <v>108</v>
      </c>
      <c r="C111" s="56" t="s">
        <v>165</v>
      </c>
      <c r="D111" s="66" t="s">
        <v>15</v>
      </c>
      <c r="E111" s="76"/>
      <c r="F111" s="76"/>
      <c r="G111" s="76"/>
      <c r="H111" s="76"/>
      <c r="I111" s="76"/>
      <c r="J111" s="77"/>
      <c r="K111" s="21" t="str">
        <f t="shared" si="3"/>
        <v/>
      </c>
      <c r="M111" s="41"/>
      <c r="N111" s="42"/>
    </row>
    <row r="112" spans="1:14" s="24" customFormat="1" ht="17" x14ac:dyDescent="0.2">
      <c r="A112" s="23" t="s">
        <v>54</v>
      </c>
      <c r="B112" s="54">
        <v>109</v>
      </c>
      <c r="C112" s="56" t="s">
        <v>64</v>
      </c>
      <c r="D112" s="66" t="s">
        <v>15</v>
      </c>
      <c r="E112" s="76"/>
      <c r="F112" s="76"/>
      <c r="G112" s="76"/>
      <c r="H112" s="76"/>
      <c r="I112" s="76"/>
      <c r="J112" s="77"/>
      <c r="K112" s="21" t="str">
        <f t="shared" si="3"/>
        <v/>
      </c>
      <c r="M112" s="41"/>
      <c r="N112" s="42"/>
    </row>
    <row r="113" spans="1:17" s="24" customFormat="1" ht="17" x14ac:dyDescent="0.2">
      <c r="A113" s="23" t="s">
        <v>23</v>
      </c>
      <c r="B113" s="54">
        <v>110</v>
      </c>
      <c r="C113" s="56" t="s">
        <v>166</v>
      </c>
      <c r="D113" s="66" t="s">
        <v>23</v>
      </c>
      <c r="E113" s="76"/>
      <c r="F113" s="76"/>
      <c r="G113" s="76"/>
      <c r="H113" s="76"/>
      <c r="I113" s="76"/>
      <c r="J113" s="77"/>
      <c r="K113" s="21" t="str">
        <f t="shared" si="3"/>
        <v/>
      </c>
      <c r="M113" s="41"/>
      <c r="N113" s="42"/>
    </row>
    <row r="114" spans="1:17" s="24" customFormat="1" ht="17" x14ac:dyDescent="0.2">
      <c r="A114" s="23" t="s">
        <v>23</v>
      </c>
      <c r="B114" s="54">
        <v>111</v>
      </c>
      <c r="C114" s="56" t="s">
        <v>167</v>
      </c>
      <c r="D114" s="66" t="s">
        <v>23</v>
      </c>
      <c r="E114" s="76"/>
      <c r="F114" s="76"/>
      <c r="G114" s="76"/>
      <c r="H114" s="76"/>
      <c r="I114" s="76"/>
      <c r="J114" s="77"/>
      <c r="K114" s="21" t="str">
        <f t="shared" si="3"/>
        <v/>
      </c>
      <c r="M114" s="41"/>
      <c r="N114" s="42"/>
    </row>
    <row r="115" spans="1:17" s="24" customFormat="1" ht="17" x14ac:dyDescent="0.2">
      <c r="A115" s="23" t="s">
        <v>37</v>
      </c>
      <c r="B115" s="54">
        <v>112</v>
      </c>
      <c r="C115" s="56" t="s">
        <v>168</v>
      </c>
      <c r="D115" s="66" t="s">
        <v>37</v>
      </c>
      <c r="E115" s="76"/>
      <c r="F115" s="76"/>
      <c r="G115" s="76"/>
      <c r="H115" s="76"/>
      <c r="I115" s="76"/>
      <c r="J115" s="77"/>
      <c r="K115" s="21" t="str">
        <f t="shared" si="3"/>
        <v/>
      </c>
      <c r="M115" s="41"/>
      <c r="N115" s="42"/>
    </row>
    <row r="116" spans="1:17" s="24" customFormat="1" ht="17" x14ac:dyDescent="0.2">
      <c r="A116" s="23" t="s">
        <v>17</v>
      </c>
      <c r="B116" s="54">
        <v>113</v>
      </c>
      <c r="C116" s="56" t="s">
        <v>169</v>
      </c>
      <c r="D116" s="66" t="s">
        <v>17</v>
      </c>
      <c r="E116" s="76"/>
      <c r="F116" s="76"/>
      <c r="G116" s="76"/>
      <c r="H116" s="76"/>
      <c r="I116" s="76"/>
      <c r="J116" s="77"/>
      <c r="K116" s="21" t="str">
        <f t="shared" si="3"/>
        <v/>
      </c>
      <c r="M116" s="41"/>
      <c r="N116" s="42"/>
    </row>
    <row r="117" spans="1:17" s="24" customFormat="1" ht="17" x14ac:dyDescent="0.2">
      <c r="A117" s="23" t="s">
        <v>16</v>
      </c>
      <c r="B117" s="54">
        <v>114</v>
      </c>
      <c r="C117" s="56" t="s">
        <v>170</v>
      </c>
      <c r="D117" s="66" t="s">
        <v>16</v>
      </c>
      <c r="E117" s="76"/>
      <c r="F117" s="76"/>
      <c r="G117" s="76"/>
      <c r="H117" s="76"/>
      <c r="I117" s="76"/>
      <c r="J117" s="77"/>
      <c r="K117" s="21" t="str">
        <f t="shared" si="3"/>
        <v/>
      </c>
      <c r="M117" s="41"/>
      <c r="N117" s="42"/>
    </row>
    <row r="118" spans="1:17" s="24" customFormat="1" ht="17" x14ac:dyDescent="0.2">
      <c r="A118" s="24" t="s">
        <v>16</v>
      </c>
      <c r="B118" s="54">
        <v>115</v>
      </c>
      <c r="C118" s="56" t="s">
        <v>171</v>
      </c>
      <c r="D118" s="66" t="s">
        <v>16</v>
      </c>
      <c r="E118" s="76"/>
      <c r="F118" s="76"/>
      <c r="G118" s="76"/>
      <c r="H118" s="76"/>
      <c r="I118" s="76"/>
      <c r="J118" s="77"/>
      <c r="K118" s="21" t="str">
        <f t="shared" si="3"/>
        <v/>
      </c>
      <c r="M118" s="41"/>
      <c r="N118" s="42"/>
    </row>
    <row r="119" spans="1:17" s="24" customFormat="1" ht="17" x14ac:dyDescent="0.2">
      <c r="A119" s="24" t="s">
        <v>16</v>
      </c>
      <c r="B119" s="54">
        <v>116</v>
      </c>
      <c r="C119" s="56" t="s">
        <v>172</v>
      </c>
      <c r="D119" s="66" t="s">
        <v>16</v>
      </c>
      <c r="E119" s="76"/>
      <c r="F119" s="76"/>
      <c r="G119" s="76"/>
      <c r="H119" s="76"/>
      <c r="I119" s="76"/>
      <c r="J119" s="77"/>
      <c r="K119" s="21" t="str">
        <f t="shared" si="3"/>
        <v/>
      </c>
      <c r="M119" s="41"/>
      <c r="N119" s="42"/>
    </row>
    <row r="120" spans="1:17" s="24" customFormat="1" ht="17" x14ac:dyDescent="0.2">
      <c r="A120" s="24" t="s">
        <v>16</v>
      </c>
      <c r="B120" s="54">
        <v>117</v>
      </c>
      <c r="C120" s="56" t="s">
        <v>66</v>
      </c>
      <c r="D120" s="66" t="s">
        <v>16</v>
      </c>
      <c r="E120" s="76"/>
      <c r="F120" s="76"/>
      <c r="G120" s="76"/>
      <c r="H120" s="76"/>
      <c r="I120" s="76"/>
      <c r="J120" s="77"/>
      <c r="K120" s="21" t="str">
        <f t="shared" si="3"/>
        <v/>
      </c>
      <c r="M120" s="43"/>
      <c r="N120" s="44"/>
      <c r="O120" s="37"/>
      <c r="P120" s="37"/>
      <c r="Q120" s="37"/>
    </row>
    <row r="121" spans="1:17" s="24" customFormat="1" ht="17" x14ac:dyDescent="0.2">
      <c r="A121" s="24" t="s">
        <v>16</v>
      </c>
      <c r="B121" s="54">
        <v>118</v>
      </c>
      <c r="C121" s="56" t="s">
        <v>67</v>
      </c>
      <c r="D121" s="66" t="s">
        <v>16</v>
      </c>
      <c r="E121" s="76"/>
      <c r="F121" s="76"/>
      <c r="G121" s="76"/>
      <c r="H121" s="76"/>
      <c r="I121" s="76"/>
      <c r="J121" s="77"/>
      <c r="K121" s="21" t="str">
        <f t="shared" si="3"/>
        <v/>
      </c>
      <c r="M121" s="41"/>
      <c r="N121" s="42"/>
    </row>
    <row r="122" spans="1:17" s="24" customFormat="1" ht="17" x14ac:dyDescent="0.2">
      <c r="A122" s="24" t="s">
        <v>16</v>
      </c>
      <c r="B122" s="54">
        <v>119</v>
      </c>
      <c r="C122" s="56" t="s">
        <v>68</v>
      </c>
      <c r="D122" s="66" t="s">
        <v>16</v>
      </c>
      <c r="E122" s="76"/>
      <c r="F122" s="76"/>
      <c r="G122" s="76"/>
      <c r="H122" s="76"/>
      <c r="I122" s="76"/>
      <c r="J122" s="77"/>
      <c r="K122" s="21" t="str">
        <f t="shared" si="3"/>
        <v/>
      </c>
      <c r="M122" s="41"/>
      <c r="N122" s="42"/>
    </row>
    <row r="123" spans="1:17" s="24" customFormat="1" ht="17" x14ac:dyDescent="0.2">
      <c r="A123" s="24" t="s">
        <v>16</v>
      </c>
      <c r="B123" s="54">
        <v>120</v>
      </c>
      <c r="C123" s="56" t="s">
        <v>69</v>
      </c>
      <c r="D123" s="66" t="s">
        <v>16</v>
      </c>
      <c r="E123" s="76"/>
      <c r="F123" s="76"/>
      <c r="G123" s="76"/>
      <c r="H123" s="76"/>
      <c r="I123" s="76"/>
      <c r="J123" s="77"/>
      <c r="K123" s="21" t="str">
        <f t="shared" si="3"/>
        <v/>
      </c>
      <c r="M123" s="41"/>
      <c r="N123" s="42"/>
    </row>
    <row r="124" spans="1:17" s="24" customFormat="1" ht="17" x14ac:dyDescent="0.2">
      <c r="A124" s="23" t="s">
        <v>16</v>
      </c>
      <c r="B124" s="54">
        <v>121</v>
      </c>
      <c r="C124" s="56" t="s">
        <v>200</v>
      </c>
      <c r="D124" s="66" t="s">
        <v>16</v>
      </c>
      <c r="E124" s="76"/>
      <c r="F124" s="76"/>
      <c r="G124" s="76"/>
      <c r="H124" s="76"/>
      <c r="I124" s="76"/>
      <c r="J124" s="77"/>
      <c r="K124" s="21" t="str">
        <f t="shared" si="3"/>
        <v/>
      </c>
      <c r="M124" s="41"/>
      <c r="N124" s="42"/>
    </row>
    <row r="125" spans="1:17" s="24" customFormat="1" x14ac:dyDescent="0.2">
      <c r="B125" s="2"/>
      <c r="D125" s="67"/>
      <c r="E125"/>
      <c r="F125"/>
      <c r="G125"/>
      <c r="H125"/>
      <c r="I125"/>
      <c r="J125"/>
      <c r="K125"/>
      <c r="M125" s="41"/>
      <c r="N125" s="42"/>
    </row>
    <row r="126" spans="1:17" s="24" customFormat="1" x14ac:dyDescent="0.2">
      <c r="A126"/>
      <c r="D126" s="67"/>
      <c r="E126"/>
      <c r="F126"/>
      <c r="G126"/>
      <c r="H126"/>
      <c r="I126"/>
      <c r="J126"/>
      <c r="K126"/>
      <c r="M126" s="41"/>
      <c r="N126" s="42"/>
    </row>
    <row r="127" spans="1:17" s="24" customFormat="1" x14ac:dyDescent="0.2">
      <c r="A127"/>
      <c r="D127" s="67"/>
      <c r="E127"/>
      <c r="F127"/>
      <c r="G127"/>
      <c r="H127"/>
      <c r="I127"/>
      <c r="J127"/>
      <c r="K127"/>
      <c r="M127" s="41"/>
      <c r="N127" s="42"/>
    </row>
    <row r="128" spans="1:17" s="24" customFormat="1" x14ac:dyDescent="0.2">
      <c r="A128"/>
      <c r="D128" s="67"/>
      <c r="E128"/>
      <c r="F128"/>
      <c r="G128"/>
      <c r="H128"/>
      <c r="I128"/>
      <c r="J128"/>
      <c r="K128"/>
      <c r="M128" s="41"/>
      <c r="N128" s="42"/>
    </row>
    <row r="129" spans="2:17" x14ac:dyDescent="0.2">
      <c r="B129" s="24"/>
      <c r="C129" s="24"/>
      <c r="D129" s="67"/>
      <c r="M129" s="39"/>
      <c r="N129" s="40"/>
      <c r="O129" s="38"/>
      <c r="P129" s="38"/>
      <c r="Q129" s="38"/>
    </row>
    <row r="130" spans="2:17" x14ac:dyDescent="0.2">
      <c r="B130" s="24"/>
      <c r="C130" s="24"/>
      <c r="D130" s="67"/>
      <c r="N130" s="15">
        <f>COUNT(K103,K104,K105,K106,K107)</f>
        <v>0</v>
      </c>
    </row>
    <row r="131" spans="2:17" x14ac:dyDescent="0.2">
      <c r="B131" s="24"/>
      <c r="C131" s="24"/>
      <c r="D131" s="67"/>
    </row>
    <row r="132" spans="2:17" x14ac:dyDescent="0.2">
      <c r="B132" s="24"/>
      <c r="C132" s="24"/>
      <c r="D132" s="67"/>
    </row>
    <row r="133" spans="2:17" x14ac:dyDescent="0.2">
      <c r="B133" s="24"/>
      <c r="C133" s="24"/>
      <c r="D133" s="67"/>
    </row>
    <row r="134" spans="2:17" ht="15" x14ac:dyDescent="0.2">
      <c r="B134" s="24"/>
      <c r="C134" s="24"/>
      <c r="D134" s="67"/>
      <c r="M134"/>
      <c r="N134"/>
    </row>
    <row r="135" spans="2:17" ht="15" x14ac:dyDescent="0.2">
      <c r="B135" s="24"/>
      <c r="C135" s="24"/>
      <c r="D135" s="67"/>
      <c r="M135"/>
      <c r="N135"/>
    </row>
    <row r="136" spans="2:17" ht="15" x14ac:dyDescent="0.2">
      <c r="B136" s="24"/>
      <c r="C136" s="24"/>
      <c r="D136" s="67"/>
      <c r="M136"/>
      <c r="N136"/>
    </row>
    <row r="137" spans="2:17" ht="15" x14ac:dyDescent="0.2">
      <c r="B137" s="24"/>
      <c r="C137" s="24"/>
      <c r="D137" s="67"/>
      <c r="M137"/>
      <c r="N137"/>
    </row>
    <row r="138" spans="2:17" ht="15" x14ac:dyDescent="0.2">
      <c r="B138" s="24"/>
      <c r="C138" s="24"/>
      <c r="D138" s="67"/>
      <c r="M138"/>
      <c r="N138"/>
    </row>
    <row r="139" spans="2:17" ht="15" x14ac:dyDescent="0.2">
      <c r="B139" s="24"/>
      <c r="C139" s="24"/>
      <c r="D139" s="67"/>
      <c r="M139"/>
      <c r="N139"/>
    </row>
    <row r="140" spans="2:17" ht="15" x14ac:dyDescent="0.2">
      <c r="B140" s="24"/>
      <c r="C140" s="24"/>
      <c r="D140" s="67"/>
      <c r="M140"/>
      <c r="N140"/>
    </row>
    <row r="141" spans="2:17" ht="15" x14ac:dyDescent="0.2">
      <c r="B141" s="24"/>
      <c r="C141" s="24"/>
      <c r="D141" s="67"/>
      <c r="M141"/>
      <c r="N141"/>
    </row>
    <row r="142" spans="2:17" ht="15" x14ac:dyDescent="0.2">
      <c r="B142" s="24"/>
      <c r="C142" s="24"/>
      <c r="D142" s="67"/>
      <c r="M142"/>
      <c r="N142"/>
    </row>
    <row r="143" spans="2:17" ht="15" x14ac:dyDescent="0.2">
      <c r="B143" s="24"/>
      <c r="C143" s="24"/>
      <c r="D143" s="67"/>
      <c r="M143"/>
      <c r="N143"/>
    </row>
    <row r="144" spans="2:17" ht="15" x14ac:dyDescent="0.2">
      <c r="B144" s="24"/>
      <c r="C144" s="24"/>
      <c r="D144" s="67"/>
      <c r="M144"/>
      <c r="N144"/>
    </row>
    <row r="145" spans="2:14" ht="15" x14ac:dyDescent="0.2">
      <c r="B145" s="24"/>
      <c r="C145" s="24"/>
      <c r="D145" s="67"/>
      <c r="M145"/>
      <c r="N145"/>
    </row>
    <row r="146" spans="2:14" ht="15" x14ac:dyDescent="0.2">
      <c r="B146" s="24"/>
      <c r="C146" s="24"/>
      <c r="D146" s="67"/>
      <c r="M146"/>
      <c r="N146"/>
    </row>
    <row r="147" spans="2:14" ht="15" x14ac:dyDescent="0.2">
      <c r="B147" s="24"/>
      <c r="C147" s="24"/>
      <c r="D147" s="67"/>
      <c r="M147"/>
      <c r="N147"/>
    </row>
    <row r="148" spans="2:14" ht="15" x14ac:dyDescent="0.2">
      <c r="B148" s="24"/>
      <c r="C148" s="24"/>
      <c r="D148" s="67"/>
      <c r="M148"/>
      <c r="N148"/>
    </row>
    <row r="149" spans="2:14" ht="15" x14ac:dyDescent="0.2">
      <c r="B149" s="24"/>
      <c r="C149" s="24"/>
      <c r="D149" s="67"/>
      <c r="M149"/>
      <c r="N149"/>
    </row>
    <row r="150" spans="2:14" ht="15" x14ac:dyDescent="0.2">
      <c r="B150" s="24"/>
      <c r="C150" s="24"/>
      <c r="D150" s="67"/>
      <c r="M150"/>
      <c r="N150"/>
    </row>
    <row r="151" spans="2:14" ht="15" x14ac:dyDescent="0.2">
      <c r="B151" s="24"/>
      <c r="C151" s="24"/>
      <c r="D151" s="67"/>
      <c r="M151"/>
      <c r="N151"/>
    </row>
    <row r="152" spans="2:14" ht="15" x14ac:dyDescent="0.2">
      <c r="B152" s="24"/>
      <c r="C152" s="24"/>
      <c r="D152" s="67"/>
      <c r="M152"/>
      <c r="N152"/>
    </row>
    <row r="153" spans="2:14" ht="15" x14ac:dyDescent="0.2">
      <c r="B153" s="24"/>
      <c r="C153" s="24"/>
      <c r="D153" s="67"/>
      <c r="M153"/>
      <c r="N153"/>
    </row>
    <row r="154" spans="2:14" ht="15" x14ac:dyDescent="0.2">
      <c r="B154" s="24"/>
      <c r="C154" s="24"/>
      <c r="D154" s="67"/>
      <c r="M154"/>
      <c r="N154"/>
    </row>
    <row r="155" spans="2:14" ht="15" x14ac:dyDescent="0.2">
      <c r="B155" s="24"/>
      <c r="C155" s="24"/>
      <c r="D155" s="67"/>
      <c r="M155"/>
      <c r="N155"/>
    </row>
    <row r="156" spans="2:14" ht="15" x14ac:dyDescent="0.2">
      <c r="B156" s="24"/>
      <c r="C156" s="24"/>
      <c r="D156" s="67"/>
      <c r="M156"/>
      <c r="N156"/>
    </row>
    <row r="157" spans="2:14" ht="15" x14ac:dyDescent="0.2">
      <c r="B157" s="24"/>
      <c r="C157" s="24"/>
      <c r="M157"/>
      <c r="N157"/>
    </row>
    <row r="158" spans="2:14" ht="15" x14ac:dyDescent="0.2">
      <c r="B158" s="24"/>
      <c r="C158" s="24"/>
      <c r="M158"/>
      <c r="N158"/>
    </row>
    <row r="159" spans="2:14" ht="15" x14ac:dyDescent="0.2">
      <c r="B159" s="24"/>
      <c r="C159" s="24"/>
      <c r="M159"/>
      <c r="N159"/>
    </row>
    <row r="160" spans="2:14" ht="15" x14ac:dyDescent="0.2">
      <c r="B160" s="24"/>
      <c r="C160" s="24"/>
      <c r="M160"/>
      <c r="N160"/>
    </row>
    <row r="161" spans="2:14" ht="15" x14ac:dyDescent="0.2">
      <c r="B161" s="24"/>
      <c r="C161" s="24"/>
      <c r="M161"/>
      <c r="N161"/>
    </row>
    <row r="162" spans="2:14" ht="15" x14ac:dyDescent="0.2">
      <c r="B162" s="24"/>
      <c r="C162" s="24"/>
      <c r="M162"/>
      <c r="N162"/>
    </row>
    <row r="163" spans="2:14" ht="15" x14ac:dyDescent="0.2">
      <c r="B163" s="24"/>
      <c r="C163" s="24"/>
      <c r="M163"/>
      <c r="N163"/>
    </row>
    <row r="164" spans="2:14" ht="15" x14ac:dyDescent="0.2">
      <c r="B164" s="24"/>
      <c r="C164" s="24"/>
      <c r="M164"/>
      <c r="N164"/>
    </row>
    <row r="165" spans="2:14" ht="15" x14ac:dyDescent="0.2">
      <c r="M165"/>
      <c r="N165"/>
    </row>
    <row r="166" spans="2:14" ht="15" x14ac:dyDescent="0.2">
      <c r="M166"/>
      <c r="N166"/>
    </row>
    <row r="167" spans="2:14" ht="15" x14ac:dyDescent="0.2">
      <c r="M167"/>
      <c r="N167"/>
    </row>
    <row r="168" spans="2:14" ht="15" x14ac:dyDescent="0.2">
      <c r="M168"/>
      <c r="N168"/>
    </row>
    <row r="169" spans="2:14" ht="15" x14ac:dyDescent="0.2">
      <c r="M169"/>
      <c r="N169"/>
    </row>
  </sheetData>
  <sheetProtection sheet="1" objects="1" scenarios="1" sort="0" autoFilter="0"/>
  <autoFilter ref="A3:D125" xr:uid="{ADF4D793-90A8-4C70-9A2E-BB806E16DF36}"/>
  <sortState xmlns:xlrd2="http://schemas.microsoft.com/office/spreadsheetml/2017/richdata2" ref="A5:K124">
    <sortCondition ref="B4"/>
  </sortState>
  <mergeCells count="3">
    <mergeCell ref="B3:C3"/>
    <mergeCell ref="B2:D2"/>
    <mergeCell ref="B1:J1"/>
  </mergeCells>
  <conditionalFormatting sqref="F54:J54 F58:J65 E103:J110 E124:J124 F36:J43 J67:J77 E4:J34 E100:J100 F78:J83 F67:H77 F85:J99">
    <cfRule type="cellIs" dxfId="74" priority="223" operator="equal">
      <formula>3</formula>
    </cfRule>
    <cfRule type="cellIs" dxfId="73" priority="224" operator="equal">
      <formula>2</formula>
    </cfRule>
    <cfRule type="cellIs" dxfId="72" priority="225" operator="equal">
      <formula>1</formula>
    </cfRule>
  </conditionalFormatting>
  <conditionalFormatting sqref="F54:J54 F58:J65 E103:J110 E124:J124 F36:J43 J67:J77 E4:J34 E100:J100 F78:J83 F67:H77 F85:J99">
    <cfRule type="cellIs" dxfId="71" priority="221" operator="equal">
      <formula>3</formula>
    </cfRule>
    <cfRule type="cellIs" dxfId="70" priority="222" operator="equal">
      <formula>4</formula>
    </cfRule>
  </conditionalFormatting>
  <conditionalFormatting sqref="E118:J123">
    <cfRule type="cellIs" dxfId="69" priority="218" operator="equal">
      <formula>3</formula>
    </cfRule>
    <cfRule type="cellIs" dxfId="68" priority="219" operator="equal">
      <formula>2</formula>
    </cfRule>
    <cfRule type="cellIs" dxfId="67" priority="220" operator="equal">
      <formula>1</formula>
    </cfRule>
  </conditionalFormatting>
  <conditionalFormatting sqref="E118:J123">
    <cfRule type="cellIs" dxfId="66" priority="216" operator="equal">
      <formula>3</formula>
    </cfRule>
    <cfRule type="cellIs" dxfId="65" priority="217" operator="equal">
      <formula>4</formula>
    </cfRule>
  </conditionalFormatting>
  <conditionalFormatting sqref="F101:H102 F66:H66 F48:H49">
    <cfRule type="cellIs" dxfId="64" priority="178" operator="equal">
      <formula>3</formula>
    </cfRule>
    <cfRule type="cellIs" dxfId="63" priority="179" operator="equal">
      <formula>2</formula>
    </cfRule>
    <cfRule type="cellIs" dxfId="62" priority="180" operator="equal">
      <formula>1</formula>
    </cfRule>
  </conditionalFormatting>
  <conditionalFormatting sqref="F101:H102 F66:H66 F48:H49">
    <cfRule type="cellIs" dxfId="61" priority="176" operator="equal">
      <formula>3</formula>
    </cfRule>
    <cfRule type="cellIs" dxfId="60" priority="177" operator="equal">
      <formula>4</formula>
    </cfRule>
  </conditionalFormatting>
  <conditionalFormatting sqref="F46:J47 I48:J49 I66:J66 E101:E102 I101:J102 F50:J57">
    <cfRule type="cellIs" dxfId="59" priority="183" operator="equal">
      <formula>3</formula>
    </cfRule>
    <cfRule type="cellIs" dxfId="58" priority="184" operator="equal">
      <formula>2</formula>
    </cfRule>
    <cfRule type="cellIs" dxfId="57" priority="185" operator="equal">
      <formula>1</formula>
    </cfRule>
  </conditionalFormatting>
  <conditionalFormatting sqref="F46:J47 I48:J49 I66:J66 E101:E102 I101:J102 F50:J57">
    <cfRule type="cellIs" dxfId="56" priority="181" operator="equal">
      <formula>3</formula>
    </cfRule>
    <cfRule type="cellIs" dxfId="55" priority="182" operator="equal">
      <formula>4</formula>
    </cfRule>
  </conditionalFormatting>
  <conditionalFormatting sqref="F84:J84">
    <cfRule type="cellIs" dxfId="54" priority="98" operator="equal">
      <formula>3</formula>
    </cfRule>
    <cfRule type="cellIs" dxfId="53" priority="99" operator="equal">
      <formula>2</formula>
    </cfRule>
    <cfRule type="cellIs" dxfId="52" priority="100" operator="equal">
      <formula>1</formula>
    </cfRule>
  </conditionalFormatting>
  <conditionalFormatting sqref="F84:J84">
    <cfRule type="cellIs" dxfId="51" priority="96" operator="equal">
      <formula>3</formula>
    </cfRule>
    <cfRule type="cellIs" dxfId="50" priority="97" operator="equal">
      <formula>4</formula>
    </cfRule>
  </conditionalFormatting>
  <conditionalFormatting sqref="E35:J35">
    <cfRule type="cellIs" dxfId="49" priority="93" operator="equal">
      <formula>3</formula>
    </cfRule>
    <cfRule type="cellIs" dxfId="48" priority="94" operator="equal">
      <formula>2</formula>
    </cfRule>
    <cfRule type="cellIs" dxfId="47" priority="95" operator="equal">
      <formula>1</formula>
    </cfRule>
  </conditionalFormatting>
  <conditionalFormatting sqref="E35:J35">
    <cfRule type="cellIs" dxfId="46" priority="91" operator="equal">
      <formula>3</formula>
    </cfRule>
    <cfRule type="cellIs" dxfId="45" priority="92" operator="equal">
      <formula>4</formula>
    </cfRule>
  </conditionalFormatting>
  <conditionalFormatting sqref="E111:J111">
    <cfRule type="cellIs" dxfId="44" priority="88" operator="equal">
      <formula>3</formula>
    </cfRule>
    <cfRule type="cellIs" dxfId="43" priority="89" operator="equal">
      <formula>2</formula>
    </cfRule>
    <cfRule type="cellIs" dxfId="42" priority="90" operator="equal">
      <formula>1</formula>
    </cfRule>
  </conditionalFormatting>
  <conditionalFormatting sqref="E111:J111">
    <cfRule type="cellIs" dxfId="41" priority="86" operator="equal">
      <formula>3</formula>
    </cfRule>
    <cfRule type="cellIs" dxfId="40" priority="87" operator="equal">
      <formula>4</formula>
    </cfRule>
  </conditionalFormatting>
  <conditionalFormatting sqref="F44:J45">
    <cfRule type="cellIs" dxfId="39" priority="83" operator="equal">
      <formula>3</formula>
    </cfRule>
    <cfRule type="cellIs" dxfId="38" priority="84" operator="equal">
      <formula>2</formula>
    </cfRule>
    <cfRule type="cellIs" dxfId="37" priority="85" operator="equal">
      <formula>1</formula>
    </cfRule>
  </conditionalFormatting>
  <conditionalFormatting sqref="F44:J45">
    <cfRule type="cellIs" dxfId="36" priority="81" operator="equal">
      <formula>3</formula>
    </cfRule>
    <cfRule type="cellIs" dxfId="35" priority="82" operator="equal">
      <formula>4</formula>
    </cfRule>
  </conditionalFormatting>
  <conditionalFormatting sqref="E112:J112">
    <cfRule type="cellIs" dxfId="34" priority="78" operator="equal">
      <formula>3</formula>
    </cfRule>
    <cfRule type="cellIs" dxfId="33" priority="79" operator="equal">
      <formula>2</formula>
    </cfRule>
    <cfRule type="cellIs" dxfId="32" priority="80" operator="equal">
      <formula>1</formula>
    </cfRule>
  </conditionalFormatting>
  <conditionalFormatting sqref="E112:J112">
    <cfRule type="cellIs" dxfId="31" priority="76" operator="equal">
      <formula>3</formula>
    </cfRule>
    <cfRule type="cellIs" dxfId="30" priority="77" operator="equal">
      <formula>4</formula>
    </cfRule>
  </conditionalFormatting>
  <conditionalFormatting sqref="I67:I77">
    <cfRule type="cellIs" dxfId="29" priority="28" operator="equal">
      <formula>3</formula>
    </cfRule>
    <cfRule type="cellIs" dxfId="28" priority="29" operator="equal">
      <formula>2</formula>
    </cfRule>
    <cfRule type="cellIs" dxfId="27" priority="30" operator="equal">
      <formula>1</formula>
    </cfRule>
  </conditionalFormatting>
  <conditionalFormatting sqref="I67:I77">
    <cfRule type="cellIs" dxfId="26" priority="26" operator="equal">
      <formula>3</formula>
    </cfRule>
    <cfRule type="cellIs" dxfId="25" priority="27" operator="equal">
      <formula>4</formula>
    </cfRule>
  </conditionalFormatting>
  <conditionalFormatting sqref="E113:J117">
    <cfRule type="cellIs" dxfId="24" priority="23" operator="equal">
      <formula>3</formula>
    </cfRule>
    <cfRule type="cellIs" dxfId="23" priority="24" operator="equal">
      <formula>2</formula>
    </cfRule>
    <cfRule type="cellIs" dxfId="22" priority="25" operator="equal">
      <formula>1</formula>
    </cfRule>
  </conditionalFormatting>
  <conditionalFormatting sqref="E113:J117">
    <cfRule type="cellIs" dxfId="21" priority="21" operator="equal">
      <formula>3</formula>
    </cfRule>
    <cfRule type="cellIs" dxfId="20" priority="22" operator="equal">
      <formula>4</formula>
    </cfRule>
  </conditionalFormatting>
  <conditionalFormatting sqref="E36:E66">
    <cfRule type="cellIs" dxfId="19" priority="18" operator="equal">
      <formula>3</formula>
    </cfRule>
    <cfRule type="cellIs" dxfId="18" priority="19" operator="equal">
      <formula>2</formula>
    </cfRule>
    <cfRule type="cellIs" dxfId="17" priority="20" operator="equal">
      <formula>1</formula>
    </cfRule>
  </conditionalFormatting>
  <conditionalFormatting sqref="E36:E66">
    <cfRule type="cellIs" dxfId="16" priority="16" operator="equal">
      <formula>3</formula>
    </cfRule>
    <cfRule type="cellIs" dxfId="15" priority="17" operator="equal">
      <formula>4</formula>
    </cfRule>
  </conditionalFormatting>
  <conditionalFormatting sqref="E67">
    <cfRule type="cellIs" dxfId="14" priority="13" operator="equal">
      <formula>3</formula>
    </cfRule>
    <cfRule type="cellIs" dxfId="13" priority="14" operator="equal">
      <formula>2</formula>
    </cfRule>
    <cfRule type="cellIs" dxfId="12" priority="15" operator="equal">
      <formula>1</formula>
    </cfRule>
  </conditionalFormatting>
  <conditionalFormatting sqref="E67">
    <cfRule type="cellIs" dxfId="11" priority="11" operator="equal">
      <formula>3</formula>
    </cfRule>
    <cfRule type="cellIs" dxfId="10" priority="12" operator="equal">
      <formula>4</formula>
    </cfRule>
  </conditionalFormatting>
  <conditionalFormatting sqref="E68:E98">
    <cfRule type="cellIs" dxfId="9" priority="8" operator="equal">
      <formula>3</formula>
    </cfRule>
    <cfRule type="cellIs" dxfId="8" priority="9" operator="equal">
      <formula>2</formula>
    </cfRule>
    <cfRule type="cellIs" dxfId="7" priority="10" operator="equal">
      <formula>1</formula>
    </cfRule>
  </conditionalFormatting>
  <conditionalFormatting sqref="E68:E98">
    <cfRule type="cellIs" dxfId="6" priority="6" operator="equal">
      <formula>3</formula>
    </cfRule>
    <cfRule type="cellIs" dxfId="5" priority="7" operator="equal">
      <formula>4</formula>
    </cfRule>
  </conditionalFormatting>
  <conditionalFormatting sqref="E99">
    <cfRule type="cellIs" dxfId="4" priority="3" operator="equal">
      <formula>3</formula>
    </cfRule>
    <cfRule type="cellIs" dxfId="3" priority="4" operator="equal">
      <formula>2</formula>
    </cfRule>
    <cfRule type="cellIs" dxfId="2" priority="5" operator="equal">
      <formula>1</formula>
    </cfRule>
  </conditionalFormatting>
  <conditionalFormatting sqref="E99">
    <cfRule type="cellIs" dxfId="1" priority="1" operator="equal">
      <formula>3</formula>
    </cfRule>
    <cfRule type="cellIs" dxfId="0" priority="2" operator="equal">
      <formula>4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1D0C4-CBC8-4764-87D1-29B4C888DC91}">
  <dimension ref="A1:P47"/>
  <sheetViews>
    <sheetView workbookViewId="0">
      <selection activeCell="K15" sqref="K15"/>
    </sheetView>
  </sheetViews>
  <sheetFormatPr baseColWidth="10" defaultColWidth="8.83203125" defaultRowHeight="15" x14ac:dyDescent="0.2"/>
  <cols>
    <col min="1" max="1" width="6" customWidth="1"/>
    <col min="2" max="2" width="31.83203125" customWidth="1"/>
    <col min="3" max="3" width="20.6640625" customWidth="1"/>
    <col min="4" max="6" width="13.33203125" customWidth="1"/>
    <col min="7" max="7" width="14.83203125" customWidth="1"/>
    <col min="8" max="8" width="10.83203125" bestFit="1" customWidth="1"/>
    <col min="10" max="10" width="7.5" customWidth="1"/>
    <col min="16" max="16" width="39.5" customWidth="1"/>
  </cols>
  <sheetData>
    <row r="1" spans="1:16" ht="21.75" customHeight="1" x14ac:dyDescent="0.2"/>
    <row r="2" spans="1:16" ht="30" customHeight="1" x14ac:dyDescent="0.2">
      <c r="B2" s="97" t="str">
        <f>"Yritys: "&amp;Taustatiedot!C4&amp;"  Auditointi pvm: "&amp;Taustatiedot!C5</f>
        <v xml:space="preserve">Yritys:   Auditointi pvm: </v>
      </c>
      <c r="C2" s="98"/>
      <c r="D2" s="98"/>
      <c r="E2" s="98"/>
      <c r="F2" s="98"/>
      <c r="G2" s="99"/>
    </row>
    <row r="3" spans="1:16" ht="33" customHeight="1" x14ac:dyDescent="0.2">
      <c r="B3" s="6" t="s">
        <v>1</v>
      </c>
      <c r="C3" s="5" t="s">
        <v>2</v>
      </c>
      <c r="D3" s="5" t="s">
        <v>39</v>
      </c>
      <c r="E3" s="5" t="s">
        <v>40</v>
      </c>
      <c r="F3" s="5" t="s">
        <v>38</v>
      </c>
      <c r="G3" s="5" t="s">
        <v>41</v>
      </c>
      <c r="H3" s="49" t="s">
        <v>45</v>
      </c>
      <c r="I3" s="50" t="s">
        <v>205</v>
      </c>
    </row>
    <row r="4" spans="1:16" ht="23.25" customHeight="1" x14ac:dyDescent="0.2">
      <c r="A4" s="87">
        <v>1</v>
      </c>
      <c r="B4" s="62" t="s">
        <v>14</v>
      </c>
      <c r="C4" s="63" t="s">
        <v>180</v>
      </c>
      <c r="D4" s="64" t="str">
        <f>IF($H4&lt;1.5,$H4,"")</f>
        <v/>
      </c>
      <c r="E4" s="64" t="str">
        <f>IF(AND($H4&gt;=1.5,$H4&lt;2.5),$H4,"")</f>
        <v/>
      </c>
      <c r="F4" s="64" t="str">
        <f>IF(AND($H4&gt;=2.5,$H4&lt;3.5),$H4,"")</f>
        <v/>
      </c>
      <c r="G4" s="64" t="str">
        <f>IF($H4&gt;=3.5,$H4,"")</f>
        <v>-</v>
      </c>
      <c r="H4" s="51" t="str">
        <f>Pisteytys!Q11</f>
        <v>-</v>
      </c>
      <c r="I4" s="52">
        <v>2.9230844155844156</v>
      </c>
      <c r="P4" s="12"/>
    </row>
    <row r="5" spans="1:16" ht="23.25" customHeight="1" x14ac:dyDescent="0.2">
      <c r="A5" s="87">
        <v>2</v>
      </c>
      <c r="B5" s="62" t="s">
        <v>15</v>
      </c>
      <c r="C5" s="63" t="s">
        <v>173</v>
      </c>
      <c r="D5" s="64" t="str">
        <f t="shared" ref="D5:D15" si="0">IF($H5&lt;1.5,$H5,"")</f>
        <v/>
      </c>
      <c r="E5" s="64" t="str">
        <f t="shared" ref="E5:E15" si="1">IF(AND($H5&gt;=1.5,$H5&lt;2.5),$H5,"")</f>
        <v/>
      </c>
      <c r="F5" s="64" t="str">
        <f t="shared" ref="F5:F15" si="2">IF(AND($H5&gt;=2.5,$H5&lt;3.5),$H5,"")</f>
        <v/>
      </c>
      <c r="G5" s="64" t="str">
        <f t="shared" ref="G5:G15" si="3">IF($H5&gt;=3.5,$H5,"")</f>
        <v>-</v>
      </c>
      <c r="H5" s="51" t="str">
        <f>Pisteytys!Q12</f>
        <v>-</v>
      </c>
      <c r="I5" s="52">
        <v>2.4944696969696971</v>
      </c>
      <c r="P5" s="12"/>
    </row>
    <row r="6" spans="1:16" ht="23.25" customHeight="1" x14ac:dyDescent="0.2">
      <c r="A6" s="87">
        <v>3</v>
      </c>
      <c r="B6" s="62" t="s">
        <v>16</v>
      </c>
      <c r="C6" s="63" t="s">
        <v>174</v>
      </c>
      <c r="D6" s="64" t="str">
        <f t="shared" si="0"/>
        <v/>
      </c>
      <c r="E6" s="64" t="str">
        <f t="shared" si="1"/>
        <v/>
      </c>
      <c r="F6" s="64" t="str">
        <f t="shared" si="2"/>
        <v/>
      </c>
      <c r="G6" s="64" t="str">
        <f t="shared" si="3"/>
        <v>-</v>
      </c>
      <c r="H6" s="51" t="str">
        <f>Pisteytys!Q13</f>
        <v>-</v>
      </c>
      <c r="I6" s="52">
        <v>2.523484848484848</v>
      </c>
      <c r="P6" s="12"/>
    </row>
    <row r="7" spans="1:16" ht="23.25" customHeight="1" x14ac:dyDescent="0.2">
      <c r="A7" s="87">
        <v>4</v>
      </c>
      <c r="B7" s="62" t="s">
        <v>37</v>
      </c>
      <c r="C7" s="63" t="s">
        <v>181</v>
      </c>
      <c r="D7" s="64" t="str">
        <f t="shared" si="0"/>
        <v/>
      </c>
      <c r="E7" s="64" t="str">
        <f t="shared" si="1"/>
        <v/>
      </c>
      <c r="F7" s="64" t="str">
        <f t="shared" si="2"/>
        <v/>
      </c>
      <c r="G7" s="64" t="str">
        <f t="shared" si="3"/>
        <v>-</v>
      </c>
      <c r="H7" s="51" t="str">
        <f>Pisteytys!Q24</f>
        <v>-</v>
      </c>
      <c r="I7" s="52">
        <v>2.1346974206349203</v>
      </c>
      <c r="P7" s="12"/>
    </row>
    <row r="8" spans="1:16" ht="33.75" customHeight="1" x14ac:dyDescent="0.2">
      <c r="A8" s="87">
        <v>5</v>
      </c>
      <c r="B8" s="62" t="s">
        <v>23</v>
      </c>
      <c r="C8" s="63" t="s">
        <v>175</v>
      </c>
      <c r="D8" s="64" t="str">
        <f t="shared" si="0"/>
        <v/>
      </c>
      <c r="E8" s="64" t="str">
        <f t="shared" si="1"/>
        <v/>
      </c>
      <c r="F8" s="64" t="str">
        <f t="shared" si="2"/>
        <v/>
      </c>
      <c r="G8" s="64" t="str">
        <f t="shared" si="3"/>
        <v>-</v>
      </c>
      <c r="H8" s="51" t="str">
        <f>Pisteytys!Q26</f>
        <v>-</v>
      </c>
      <c r="I8" s="52">
        <v>2.4233143939393935</v>
      </c>
      <c r="P8" s="12"/>
    </row>
    <row r="9" spans="1:16" ht="23.25" customHeight="1" x14ac:dyDescent="0.2">
      <c r="A9" s="87">
        <v>6</v>
      </c>
      <c r="B9" s="62" t="s">
        <v>36</v>
      </c>
      <c r="C9" s="63" t="s">
        <v>176</v>
      </c>
      <c r="D9" s="64" t="str">
        <f t="shared" si="0"/>
        <v/>
      </c>
      <c r="E9" s="64" t="str">
        <f t="shared" si="1"/>
        <v/>
      </c>
      <c r="F9" s="64" t="str">
        <f t="shared" si="2"/>
        <v/>
      </c>
      <c r="G9" s="64" t="str">
        <f t="shared" si="3"/>
        <v>-</v>
      </c>
      <c r="H9" s="51" t="str">
        <f>Pisteytys!Q25</f>
        <v>-</v>
      </c>
      <c r="I9" s="52">
        <v>2.3225126262626268</v>
      </c>
      <c r="P9" s="12"/>
    </row>
    <row r="10" spans="1:16" ht="35.25" customHeight="1" x14ac:dyDescent="0.2">
      <c r="A10" s="87">
        <v>7</v>
      </c>
      <c r="B10" s="62" t="s">
        <v>18</v>
      </c>
      <c r="C10" s="63" t="s">
        <v>183</v>
      </c>
      <c r="D10" s="64" t="str">
        <f t="shared" si="0"/>
        <v/>
      </c>
      <c r="E10" s="64" t="str">
        <f t="shared" si="1"/>
        <v/>
      </c>
      <c r="F10" s="64" t="str">
        <f t="shared" si="2"/>
        <v/>
      </c>
      <c r="G10" s="64" t="str">
        <f t="shared" si="3"/>
        <v>-</v>
      </c>
      <c r="H10" s="51" t="str">
        <f>Pisteytys!Q18</f>
        <v>-</v>
      </c>
      <c r="I10" s="52">
        <v>2.1590909090909092</v>
      </c>
      <c r="P10" s="12"/>
    </row>
    <row r="11" spans="1:16" ht="23.25" customHeight="1" x14ac:dyDescent="0.2">
      <c r="A11" s="87">
        <v>8</v>
      </c>
      <c r="B11" s="62" t="s">
        <v>11</v>
      </c>
      <c r="C11" s="63" t="s">
        <v>182</v>
      </c>
      <c r="D11" s="64" t="str">
        <f t="shared" si="0"/>
        <v/>
      </c>
      <c r="E11" s="64" t="str">
        <f t="shared" si="1"/>
        <v/>
      </c>
      <c r="F11" s="64" t="str">
        <f t="shared" si="2"/>
        <v/>
      </c>
      <c r="G11" s="64" t="str">
        <f t="shared" si="3"/>
        <v>-</v>
      </c>
      <c r="H11" s="51" t="str">
        <f>Pisteytys!Q19</f>
        <v>-</v>
      </c>
      <c r="I11" s="52">
        <v>2.3875324675324676</v>
      </c>
      <c r="P11" s="12"/>
    </row>
    <row r="12" spans="1:16" ht="31.5" customHeight="1" x14ac:dyDescent="0.2">
      <c r="A12" s="87">
        <v>9</v>
      </c>
      <c r="B12" s="62" t="s">
        <v>17</v>
      </c>
      <c r="C12" s="63" t="s">
        <v>177</v>
      </c>
      <c r="D12" s="64" t="str">
        <f t="shared" si="0"/>
        <v/>
      </c>
      <c r="E12" s="64" t="str">
        <f t="shared" si="1"/>
        <v/>
      </c>
      <c r="F12" s="64" t="str">
        <f t="shared" si="2"/>
        <v/>
      </c>
      <c r="G12" s="64" t="str">
        <f t="shared" si="3"/>
        <v>-</v>
      </c>
      <c r="H12" s="51" t="str">
        <f>Pisteytys!Q20</f>
        <v>-</v>
      </c>
      <c r="I12" s="52">
        <v>2.4259063852813854</v>
      </c>
      <c r="P12" s="12"/>
    </row>
    <row r="13" spans="1:16" ht="23.25" customHeight="1" x14ac:dyDescent="0.2">
      <c r="A13" s="87">
        <v>10</v>
      </c>
      <c r="B13" s="62" t="s">
        <v>13</v>
      </c>
      <c r="C13" s="63" t="s">
        <v>178</v>
      </c>
      <c r="D13" s="64" t="str">
        <f t="shared" si="0"/>
        <v/>
      </c>
      <c r="E13" s="64" t="str">
        <f t="shared" si="1"/>
        <v/>
      </c>
      <c r="F13" s="64" t="str">
        <f t="shared" si="2"/>
        <v/>
      </c>
      <c r="G13" s="64" t="str">
        <f t="shared" si="3"/>
        <v>-</v>
      </c>
      <c r="H13" s="51" t="str">
        <f>Pisteytys!Q6</f>
        <v>-</v>
      </c>
      <c r="I13" s="52">
        <v>2.7237373737373738</v>
      </c>
      <c r="P13" s="12"/>
    </row>
    <row r="14" spans="1:16" ht="30" customHeight="1" x14ac:dyDescent="0.2">
      <c r="A14" s="87">
        <v>11</v>
      </c>
      <c r="B14" s="62" t="s">
        <v>10</v>
      </c>
      <c r="C14" s="63" t="s">
        <v>179</v>
      </c>
      <c r="D14" s="64" t="str">
        <f t="shared" si="0"/>
        <v/>
      </c>
      <c r="E14" s="64" t="str">
        <f t="shared" si="1"/>
        <v/>
      </c>
      <c r="F14" s="64" t="str">
        <f t="shared" si="2"/>
        <v/>
      </c>
      <c r="G14" s="64" t="str">
        <f t="shared" si="3"/>
        <v>-</v>
      </c>
      <c r="H14" s="51" t="str">
        <f>Pisteytys!Q5</f>
        <v>-</v>
      </c>
      <c r="I14" s="52">
        <v>2.6587053571428574</v>
      </c>
      <c r="P14" s="12"/>
    </row>
    <row r="15" spans="1:16" ht="57.75" customHeight="1" x14ac:dyDescent="0.25">
      <c r="A15" s="87">
        <v>12</v>
      </c>
      <c r="B15" s="62" t="s">
        <v>12</v>
      </c>
      <c r="C15" s="63" t="s">
        <v>184</v>
      </c>
      <c r="D15" s="64" t="str">
        <f t="shared" si="0"/>
        <v/>
      </c>
      <c r="E15" s="64" t="str">
        <f t="shared" si="1"/>
        <v/>
      </c>
      <c r="F15" s="64" t="str">
        <f t="shared" si="2"/>
        <v/>
      </c>
      <c r="G15" s="64" t="str">
        <f t="shared" si="3"/>
        <v>-</v>
      </c>
      <c r="H15" s="51" t="str">
        <f>Pisteytys!Q4</f>
        <v>-</v>
      </c>
      <c r="I15" s="52">
        <v>2.8228451178451177</v>
      </c>
      <c r="K15" s="53"/>
      <c r="P15" s="12"/>
    </row>
    <row r="16" spans="1:16" ht="23.25" customHeight="1" x14ac:dyDescent="0.25">
      <c r="B16" s="3"/>
      <c r="E16" s="100" t="s">
        <v>0</v>
      </c>
      <c r="F16" s="101"/>
      <c r="G16" s="60">
        <f>SUM(D4:G15)</f>
        <v>0</v>
      </c>
    </row>
    <row r="17" spans="2:3" x14ac:dyDescent="0.2">
      <c r="B17" s="3"/>
      <c r="C17" s="4"/>
    </row>
    <row r="18" spans="2:3" x14ac:dyDescent="0.2">
      <c r="B18" s="3"/>
    </row>
    <row r="19" spans="2:3" x14ac:dyDescent="0.2">
      <c r="B19" s="3"/>
      <c r="C19" s="4"/>
    </row>
    <row r="20" spans="2:3" x14ac:dyDescent="0.2">
      <c r="B20" s="3"/>
    </row>
    <row r="21" spans="2:3" x14ac:dyDescent="0.2">
      <c r="B21" s="3"/>
      <c r="C21" s="4"/>
    </row>
    <row r="22" spans="2:3" x14ac:dyDescent="0.2">
      <c r="B22" s="3"/>
    </row>
    <row r="23" spans="2:3" x14ac:dyDescent="0.2">
      <c r="B23" s="3"/>
      <c r="C23" s="4"/>
    </row>
    <row r="24" spans="2:3" x14ac:dyDescent="0.2">
      <c r="B24" s="3"/>
    </row>
    <row r="25" spans="2:3" x14ac:dyDescent="0.2">
      <c r="B25" s="3"/>
      <c r="C25" s="4"/>
    </row>
    <row r="26" spans="2:3" x14ac:dyDescent="0.2">
      <c r="B26" s="3"/>
      <c r="C26" s="4"/>
    </row>
    <row r="27" spans="2:3" x14ac:dyDescent="0.2">
      <c r="B27" s="3"/>
      <c r="C27" s="4"/>
    </row>
    <row r="28" spans="2:3" x14ac:dyDescent="0.2">
      <c r="B28" s="3"/>
      <c r="C28" s="4"/>
    </row>
    <row r="29" spans="2:3" x14ac:dyDescent="0.2">
      <c r="B29" s="3"/>
      <c r="C29" s="4"/>
    </row>
    <row r="30" spans="2:3" x14ac:dyDescent="0.2">
      <c r="B30" s="3"/>
      <c r="C30" s="4"/>
    </row>
    <row r="31" spans="2:3" x14ac:dyDescent="0.2">
      <c r="B31" s="3"/>
      <c r="C31" s="4"/>
    </row>
    <row r="32" spans="2:3" x14ac:dyDescent="0.2">
      <c r="B32" s="3"/>
      <c r="C32" s="4"/>
    </row>
    <row r="33" spans="2:3" x14ac:dyDescent="0.2">
      <c r="B33" s="3"/>
      <c r="C33" s="4"/>
    </row>
    <row r="34" spans="2:3" x14ac:dyDescent="0.2">
      <c r="B34" s="3"/>
      <c r="C34" s="4"/>
    </row>
    <row r="35" spans="2:3" x14ac:dyDescent="0.2">
      <c r="B35" s="3"/>
      <c r="C35" s="4"/>
    </row>
    <row r="36" spans="2:3" x14ac:dyDescent="0.2">
      <c r="B36" s="3"/>
      <c r="C36" s="4"/>
    </row>
    <row r="37" spans="2:3" x14ac:dyDescent="0.2">
      <c r="B37" s="3"/>
      <c r="C37" s="4"/>
    </row>
    <row r="38" spans="2:3" x14ac:dyDescent="0.2">
      <c r="B38" s="3"/>
      <c r="C38" s="4"/>
    </row>
    <row r="39" spans="2:3" x14ac:dyDescent="0.2">
      <c r="B39" s="3"/>
      <c r="C39" s="4"/>
    </row>
    <row r="40" spans="2:3" x14ac:dyDescent="0.2">
      <c r="B40" s="3"/>
      <c r="C40" s="4"/>
    </row>
    <row r="41" spans="2:3" x14ac:dyDescent="0.2">
      <c r="B41" s="3"/>
      <c r="C41" s="4"/>
    </row>
    <row r="42" spans="2:3" x14ac:dyDescent="0.2">
      <c r="B42" s="3"/>
      <c r="C42" s="4"/>
    </row>
    <row r="43" spans="2:3" x14ac:dyDescent="0.2">
      <c r="B43" s="3"/>
      <c r="C43" s="2"/>
    </row>
    <row r="44" spans="2:3" x14ac:dyDescent="0.2">
      <c r="B44" s="3"/>
      <c r="C44" s="2"/>
    </row>
    <row r="45" spans="2:3" x14ac:dyDescent="0.2">
      <c r="B45" s="1"/>
      <c r="C45" s="2"/>
    </row>
    <row r="46" spans="2:3" x14ac:dyDescent="0.2">
      <c r="B46" s="1"/>
      <c r="C46" s="2"/>
    </row>
    <row r="47" spans="2:3" x14ac:dyDescent="0.2">
      <c r="C47" s="2"/>
    </row>
  </sheetData>
  <sheetProtection sheet="1" objects="1" scenarios="1"/>
  <sortState xmlns:xlrd2="http://schemas.microsoft.com/office/spreadsheetml/2017/richdata2" ref="A4:H15">
    <sortCondition ref="A4:A15"/>
  </sortState>
  <mergeCells count="2">
    <mergeCell ref="B2:G2"/>
    <mergeCell ref="E16:F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8574-453F-40AE-A530-765336A68B8B}">
  <sheetPr>
    <pageSetUpPr fitToPage="1"/>
  </sheetPr>
  <dimension ref="A1:K391"/>
  <sheetViews>
    <sheetView zoomScaleNormal="100" zoomScaleSheetLayoutView="84" workbookViewId="0">
      <selection sqref="A1:B3"/>
    </sheetView>
  </sheetViews>
  <sheetFormatPr baseColWidth="10" defaultColWidth="8.83203125" defaultRowHeight="15" x14ac:dyDescent="0.2"/>
  <cols>
    <col min="1" max="1" width="7.1640625" customWidth="1"/>
    <col min="2" max="2" width="99.5" customWidth="1"/>
    <col min="3" max="3" width="7.33203125" customWidth="1"/>
    <col min="4" max="4" width="27.33203125" customWidth="1"/>
  </cols>
  <sheetData>
    <row r="1" spans="1:11" ht="19" customHeight="1" x14ac:dyDescent="0.2">
      <c r="A1" s="108" t="s">
        <v>94</v>
      </c>
      <c r="B1" s="109"/>
      <c r="C1" s="104" t="str">
        <f>"Yritys: "&amp;Taustatiedot!C4</f>
        <v xml:space="preserve">Yritys: </v>
      </c>
      <c r="D1" s="105"/>
    </row>
    <row r="2" spans="1:11" ht="19" customHeight="1" x14ac:dyDescent="0.2">
      <c r="A2" s="110"/>
      <c r="B2" s="111"/>
      <c r="C2" s="104" t="str">
        <f>"Pvm: "&amp;Taustatiedot!C5</f>
        <v xml:space="preserve">Pvm: </v>
      </c>
      <c r="D2" s="105"/>
    </row>
    <row r="3" spans="1:11" ht="19" customHeight="1" x14ac:dyDescent="0.2">
      <c r="A3" s="112"/>
      <c r="B3" s="113"/>
      <c r="C3" s="104" t="s">
        <v>92</v>
      </c>
      <c r="D3" s="105"/>
    </row>
    <row r="4" spans="1:11" ht="47.25" customHeight="1" x14ac:dyDescent="0.2">
      <c r="A4" s="106" t="s">
        <v>93</v>
      </c>
      <c r="B4" s="107"/>
      <c r="C4" s="17" t="s">
        <v>56</v>
      </c>
      <c r="D4" s="25" t="s">
        <v>55</v>
      </c>
    </row>
    <row r="5" spans="1:11" ht="21" x14ac:dyDescent="0.25">
      <c r="A5" s="102" t="s">
        <v>47</v>
      </c>
      <c r="B5" s="103" t="e">
        <f>#REF!</f>
        <v>#REF!</v>
      </c>
      <c r="C5" s="45"/>
      <c r="D5" s="46"/>
    </row>
    <row r="6" spans="1:11" ht="21" x14ac:dyDescent="0.25">
      <c r="A6" s="48">
        <f>Pisteytys!B4</f>
        <v>1</v>
      </c>
      <c r="B6" s="48" t="str">
        <f>Pisteytys!C4</f>
        <v>Saapumisopasteet ovat selkeät ja hyvin näkyvillä</v>
      </c>
      <c r="C6" s="35"/>
      <c r="D6" s="35"/>
      <c r="F6" s="2"/>
    </row>
    <row r="7" spans="1:11" ht="21" x14ac:dyDescent="0.25">
      <c r="A7" s="48">
        <f>Pisteytys!B5</f>
        <v>2</v>
      </c>
      <c r="B7" s="48" t="str">
        <f>Pisteytys!C5</f>
        <v>Vieraiden tahaton päätyminen tuotantotiloihin on estetty</v>
      </c>
      <c r="C7" s="35"/>
      <c r="D7" s="35"/>
    </row>
    <row r="8" spans="1:11" ht="21" x14ac:dyDescent="0.25">
      <c r="A8" s="102" t="s">
        <v>48</v>
      </c>
      <c r="B8" s="103"/>
      <c r="C8" s="45"/>
      <c r="D8" s="46"/>
    </row>
    <row r="9" spans="1:11" ht="21" x14ac:dyDescent="0.25">
      <c r="A9" s="48">
        <f>Pisteytys!B6</f>
        <v>3</v>
      </c>
      <c r="B9" s="48" t="str">
        <f>Pisteytys!C6</f>
        <v>Auditointiin oli valmistauduttu hyvin, esim. henkilökuntaa oli informoitu</v>
      </c>
      <c r="C9" s="35"/>
      <c r="D9" s="35"/>
    </row>
    <row r="10" spans="1:11" ht="21" x14ac:dyDescent="0.25">
      <c r="A10" s="48">
        <f>Pisteytys!B7</f>
        <v>4</v>
      </c>
      <c r="B10" s="48" t="str">
        <f>Pisteytys!C7</f>
        <v>Toimitiloista on hyvä pohjakuva</v>
      </c>
      <c r="C10" s="35"/>
      <c r="D10" s="35"/>
    </row>
    <row r="11" spans="1:11" ht="21" x14ac:dyDescent="0.25">
      <c r="A11" s="48">
        <f>Pisteytys!B8</f>
        <v>5</v>
      </c>
      <c r="B11" s="48" t="str">
        <f>Pisteytys!C8</f>
        <v>Sisäisestä materiaalivirrasta on havainnollinen kaaviokuva</v>
      </c>
      <c r="C11" s="35"/>
      <c r="D11" s="35"/>
      <c r="K11" s="2"/>
    </row>
    <row r="12" spans="1:11" ht="21" x14ac:dyDescent="0.25">
      <c r="A12" s="48">
        <f>Pisteytys!B9</f>
        <v>6</v>
      </c>
      <c r="B12" s="48" t="str">
        <f>Pisteytys!C9</f>
        <v>Asiakkaiden tarpeet ja odotukset on selvitetty ja niiden toteutumista seurataan säännöllisesti</v>
      </c>
      <c r="C12" s="35"/>
      <c r="D12" s="35"/>
    </row>
    <row r="13" spans="1:11" ht="21" x14ac:dyDescent="0.25">
      <c r="A13" s="102" t="s">
        <v>49</v>
      </c>
      <c r="B13" s="103" t="e">
        <f>#REF!</f>
        <v>#REF!</v>
      </c>
      <c r="C13" s="45"/>
      <c r="D13" s="46"/>
    </row>
    <row r="14" spans="1:11" ht="21" x14ac:dyDescent="0.25">
      <c r="A14" s="48">
        <f>Pisteytys!B10</f>
        <v>7</v>
      </c>
      <c r="B14" s="48" t="str">
        <f>Pisteytys!C10</f>
        <v>Turvallisuusohjeet käytiin läpi ennen kierrosta</v>
      </c>
      <c r="C14" s="35"/>
      <c r="D14" s="35"/>
    </row>
    <row r="15" spans="1:11" ht="21" x14ac:dyDescent="0.25">
      <c r="A15" s="48">
        <f>Pisteytys!B11</f>
        <v>8</v>
      </c>
      <c r="B15" s="48" t="str">
        <f>Pisteytys!C11</f>
        <v>Jalankulkuväylät on erotettu/merkitty</v>
      </c>
      <c r="C15" s="35"/>
      <c r="D15" s="35"/>
    </row>
    <row r="16" spans="1:11" ht="21" x14ac:dyDescent="0.25">
      <c r="A16" s="102" t="s">
        <v>52</v>
      </c>
      <c r="B16" s="103" t="e">
        <f>#REF!</f>
        <v>#REF!</v>
      </c>
      <c r="C16" s="45"/>
      <c r="D16" s="46"/>
    </row>
    <row r="17" spans="1:4" ht="21" x14ac:dyDescent="0.25">
      <c r="A17" s="48">
        <f>Pisteytys!B12</f>
        <v>9</v>
      </c>
      <c r="B17" s="48" t="str">
        <f>Pisteytys!C12</f>
        <v>Saapuvien ja lähtevien tavaroiden ovet on selkeästi merkitty ja erillään toistaan</v>
      </c>
      <c r="C17" s="35"/>
      <c r="D17" s="35"/>
    </row>
    <row r="18" spans="1:4" ht="21" x14ac:dyDescent="0.25">
      <c r="A18" s="48">
        <f>Pisteytys!B13</f>
        <v>10</v>
      </c>
      <c r="B18" s="48" t="str">
        <f>Pisteytys!C13</f>
        <v>Piha-alue, lastauslaituri ja -taskut ovat siistit ja järjestyksessä</v>
      </c>
      <c r="C18" s="35"/>
      <c r="D18" s="35"/>
    </row>
    <row r="19" spans="1:4" ht="21" x14ac:dyDescent="0.25">
      <c r="A19" s="48">
        <f>Pisteytys!B14</f>
        <v>11</v>
      </c>
      <c r="B19" s="48" t="str">
        <f>Pisteytys!C14</f>
        <v>Saapuneille tavaroille on selkeästi merkitty oma alue</v>
      </c>
      <c r="C19" s="35"/>
      <c r="D19" s="35"/>
    </row>
    <row r="20" spans="1:4" ht="40" x14ac:dyDescent="0.25">
      <c r="A20" s="48">
        <f>Pisteytys!B15</f>
        <v>12</v>
      </c>
      <c r="B20" s="48" t="str">
        <f>Pisteytys!C15</f>
        <v>Lähetyksen saapuessa tarkistetaan, että se on oikeassa paikassa, kaikki kollit ovat saapuneet ja tavara ei ole vaurioitunut</v>
      </c>
      <c r="C20" s="35"/>
      <c r="D20" s="35"/>
    </row>
    <row r="21" spans="1:4" ht="24.75" customHeight="1" x14ac:dyDescent="0.25">
      <c r="A21" s="48">
        <f>Pisteytys!B16</f>
        <v>13</v>
      </c>
      <c r="B21" s="48" t="str">
        <f>Pisteytys!C16</f>
        <v>Saapuneen kuorman vastaanottokäsittelyn viiveelle on määritetty maksimiaika ja sitä seurataan</v>
      </c>
      <c r="C21" s="35"/>
      <c r="D21" s="35"/>
    </row>
    <row r="22" spans="1:4" ht="40" x14ac:dyDescent="0.25">
      <c r="A22" s="48">
        <f>Pisteytys!B17</f>
        <v>14</v>
      </c>
      <c r="B22" s="48" t="str">
        <f>Pisteytys!C17</f>
        <v>Merkinnät ja pakkaukset on sovittu toimittajien kanssa sellaisiksi, että toimituksen vastaanotto ja käsittely on sujuvaa</v>
      </c>
      <c r="C22" s="35"/>
      <c r="D22" s="35"/>
    </row>
    <row r="23" spans="1:4" ht="23.25" customHeight="1" x14ac:dyDescent="0.25">
      <c r="A23" s="48">
        <f>Pisteytys!B18</f>
        <v>15</v>
      </c>
      <c r="B23" s="48" t="str">
        <f>Pisteytys!C18</f>
        <v>Vastaanottokäsittelyn yhteydessä tarkistetaan, että saapunut lähetys on ostotilauksen mukainen</v>
      </c>
      <c r="C23" s="35"/>
      <c r="D23" s="35"/>
    </row>
    <row r="24" spans="1:4" ht="35.25" customHeight="1" x14ac:dyDescent="0.25">
      <c r="A24" s="48">
        <f>Pisteytys!B19</f>
        <v>16</v>
      </c>
      <c r="B24" s="48" t="str">
        <f>Pisteytys!C19</f>
        <v>Tuotteet ja raaka-aineet kirjataan saldoille järjestelmään välittömästi vastaanottokäsittelyn yhteydessä</v>
      </c>
      <c r="C24" s="35"/>
      <c r="D24" s="35"/>
    </row>
    <row r="25" spans="1:4" ht="19.5" customHeight="1" x14ac:dyDescent="0.25">
      <c r="A25" s="48">
        <f>Pisteytys!B20</f>
        <v>17</v>
      </c>
      <c r="B25" s="48" t="str">
        <f>Pisteytys!C20</f>
        <v>Tuotteet ja raaka-aineet valmistellaan vastaanotossa varastointia ja seuraavia työvaiheita varten</v>
      </c>
      <c r="C25" s="35"/>
      <c r="D25" s="35"/>
    </row>
    <row r="26" spans="1:4" ht="23.25" customHeight="1" x14ac:dyDescent="0.25">
      <c r="A26" s="48">
        <f>Pisteytys!B21</f>
        <v>18</v>
      </c>
      <c r="B26" s="48" t="str">
        <f>Pisteytys!C21</f>
        <v>Vastaanotossa päivittäinen resurssitarve, tehokkuus ja virheiden määrä tiedetään tarkasti</v>
      </c>
      <c r="C26" s="35"/>
      <c r="D26" s="35"/>
    </row>
    <row r="27" spans="1:4" ht="21" x14ac:dyDescent="0.25">
      <c r="A27" s="48">
        <f>Pisteytys!B22</f>
        <v>19</v>
      </c>
      <c r="B27" s="48" t="str">
        <f>Pisteytys!C22</f>
        <v>Vastaanotossa lattioilla, käytävillä ja pöydillä ei ole ylimääräistä tavaraa</v>
      </c>
      <c r="C27" s="35"/>
      <c r="D27" s="35"/>
    </row>
    <row r="28" spans="1:4" ht="21" x14ac:dyDescent="0.25">
      <c r="A28" s="48">
        <f>Pisteytys!B23</f>
        <v>20</v>
      </c>
      <c r="B28" s="48" t="str">
        <f>Pisteytys!C23</f>
        <v>Vastaanotossa oikeanlaiset jäteastiat ovat lähellä ja niiden tyhjennys hoidetaan säännöllisesti</v>
      </c>
      <c r="C28" s="35"/>
      <c r="D28" s="35"/>
    </row>
    <row r="29" spans="1:4" ht="21" x14ac:dyDescent="0.25">
      <c r="A29" s="48">
        <f>Pisteytys!B24</f>
        <v>21</v>
      </c>
      <c r="B29" s="48" t="str">
        <f>Pisteytys!C24</f>
        <v>Vastaanotossa tarvittavilla työvälineillä on selkeät paikat ja ne ovat lähellä</v>
      </c>
      <c r="C29" s="35"/>
      <c r="D29" s="35"/>
    </row>
    <row r="30" spans="1:4" ht="21" x14ac:dyDescent="0.25">
      <c r="A30" s="48">
        <f>Pisteytys!B25</f>
        <v>22</v>
      </c>
      <c r="B30" s="48" t="str">
        <f>Pisteytys!C25</f>
        <v>Vastaanotossa on käytössä asianmukaiset suojavarusteet</v>
      </c>
      <c r="C30" s="35"/>
      <c r="D30" s="35"/>
    </row>
    <row r="31" spans="1:4" ht="21" x14ac:dyDescent="0.25">
      <c r="A31" s="48">
        <f>Pisteytys!B26</f>
        <v>23</v>
      </c>
      <c r="B31" s="48" t="str">
        <f>Pisteytys!C26</f>
        <v>Vastaanotossa tilan layout tukee työprosesseja ja estää risteäviä tavaravirtoja</v>
      </c>
      <c r="C31" s="35"/>
      <c r="D31" s="35"/>
    </row>
    <row r="32" spans="1:4" ht="21" x14ac:dyDescent="0.25">
      <c r="A32" s="48">
        <f>Pisteytys!B27</f>
        <v>24</v>
      </c>
      <c r="B32" s="48" t="str">
        <f>Pisteytys!C27</f>
        <v>Vastaanotossa valaistus on hyvä</v>
      </c>
      <c r="C32" s="35"/>
      <c r="D32" s="35"/>
    </row>
    <row r="33" spans="1:4" ht="21" x14ac:dyDescent="0.25">
      <c r="A33" s="48">
        <f>Pisteytys!B28</f>
        <v>25</v>
      </c>
      <c r="B33" s="48" t="str">
        <f>Pisteytys!C28</f>
        <v>Vastaanotossa ilmanlaatu on hyvä</v>
      </c>
      <c r="C33" s="35"/>
      <c r="D33" s="35"/>
    </row>
    <row r="34" spans="1:4" ht="21" x14ac:dyDescent="0.25">
      <c r="A34" s="48">
        <f>Pisteytys!B29</f>
        <v>26</v>
      </c>
      <c r="B34" s="48" t="str">
        <f>Pisteytys!C29</f>
        <v>Vastaanotossa melutaso on alhainen</v>
      </c>
      <c r="C34" s="35"/>
      <c r="D34" s="35"/>
    </row>
    <row r="35" spans="1:4" ht="21" x14ac:dyDescent="0.25">
      <c r="A35" s="48">
        <f>Pisteytys!B30</f>
        <v>27</v>
      </c>
      <c r="B35" s="48" t="str">
        <f>Pisteytys!C30</f>
        <v>Vastaanotossa seinät, ovet, lattiat ja tekniset laitteet ovat hyvässä kunnossa</v>
      </c>
      <c r="C35" s="35"/>
      <c r="D35" s="35"/>
    </row>
    <row r="36" spans="1:4" ht="21" x14ac:dyDescent="0.25">
      <c r="A36" s="102" t="s">
        <v>53</v>
      </c>
      <c r="B36" s="103"/>
      <c r="C36" s="45"/>
      <c r="D36" s="46"/>
    </row>
    <row r="37" spans="1:4" ht="21" x14ac:dyDescent="0.25">
      <c r="A37" s="48">
        <f>Pisteytys!B31</f>
        <v>28</v>
      </c>
      <c r="B37" s="48" t="str">
        <f>Pisteytys!C31</f>
        <v>Vastaanotetut tuotteet ja raaka-aineet hyllytetään viipymättä</v>
      </c>
      <c r="C37" s="35"/>
      <c r="D37" s="35"/>
    </row>
    <row r="38" spans="1:4" ht="21" x14ac:dyDescent="0.25">
      <c r="A38" s="48">
        <f>Pisteytys!B32</f>
        <v>29</v>
      </c>
      <c r="B38" s="48" t="str">
        <f>Pisteytys!C32</f>
        <v>Tuotteet menevät hyllyyn jonoperiaatteen (FIFO) mukaisesti</v>
      </c>
      <c r="C38" s="35"/>
      <c r="D38" s="35"/>
    </row>
    <row r="39" spans="1:4" ht="21" x14ac:dyDescent="0.25">
      <c r="A39" s="48">
        <f>Pisteytys!B33</f>
        <v>30</v>
      </c>
      <c r="B39" s="48" t="str">
        <f>Pisteytys!C33</f>
        <v>Järjestelmä antaa optimaalisen paikan, jonne tuote/kolli hyllytetään</v>
      </c>
      <c r="C39" s="35"/>
      <c r="D39" s="35"/>
    </row>
    <row r="40" spans="1:4" ht="21" x14ac:dyDescent="0.25">
      <c r="A40" s="48">
        <f>Pisteytys!B34</f>
        <v>31</v>
      </c>
      <c r="B40" s="48" t="str">
        <f>Pisteytys!C34</f>
        <v>Käytössä olevat erilaiset varastointitavat ja hyllyratkaisut ovat tarkoituksenmukaisia</v>
      </c>
      <c r="C40" s="35"/>
      <c r="D40" s="35"/>
    </row>
    <row r="41" spans="1:4" ht="21" x14ac:dyDescent="0.25">
      <c r="A41" s="48">
        <f>Pisteytys!B35</f>
        <v>32</v>
      </c>
      <c r="B41" s="48" t="str">
        <f>Pisteytys!C35</f>
        <v>Kuormalavahyllyjen kunto tarkastetaan säännöllisesti</v>
      </c>
      <c r="C41" s="35"/>
      <c r="D41" s="35"/>
    </row>
    <row r="42" spans="1:4" ht="21" x14ac:dyDescent="0.25">
      <c r="A42" s="48">
        <f>Pisteytys!B36</f>
        <v>33</v>
      </c>
      <c r="B42" s="48" t="str">
        <f>Pisteytys!C36</f>
        <v>Järjestelmästä nähdään kaikki sijainnit, joissa tuotetta on</v>
      </c>
      <c r="C42" s="35"/>
      <c r="D42" s="35"/>
    </row>
    <row r="43" spans="1:4" ht="20" customHeight="1" x14ac:dyDescent="0.25">
      <c r="A43" s="48">
        <f>Pisteytys!B37</f>
        <v>34</v>
      </c>
      <c r="B43" s="48" t="str">
        <f>Pisteytys!C37</f>
        <v>Keräilypaikkojen täydennykset varapaikoilta tehdään järjestelmällisesti</v>
      </c>
      <c r="C43" s="35"/>
      <c r="D43" s="35"/>
    </row>
    <row r="44" spans="1:4" ht="20" customHeight="1" x14ac:dyDescent="0.25">
      <c r="A44" s="48">
        <f>Pisteytys!B38</f>
        <v>35</v>
      </c>
      <c r="B44" s="48" t="str">
        <f>Pisteytys!C38</f>
        <v>Hyllytyksessä käytetään oikeanlaista trukkia, tai muuta apuvälinettä</v>
      </c>
      <c r="C44" s="35"/>
      <c r="D44" s="35"/>
    </row>
    <row r="45" spans="1:4" ht="20" customHeight="1" x14ac:dyDescent="0.25">
      <c r="A45" s="48">
        <f>Pisteytys!B39</f>
        <v>36</v>
      </c>
      <c r="B45" s="48" t="str">
        <f>Pisteytys!C39</f>
        <v>Trukkiturvallisuuskoulutus ja ajoluvat on annettu</v>
      </c>
      <c r="C45" s="35"/>
      <c r="D45" s="35"/>
    </row>
    <row r="46" spans="1:4" ht="20" customHeight="1" x14ac:dyDescent="0.25">
      <c r="A46" s="48">
        <f>Pisteytys!B40</f>
        <v>37</v>
      </c>
      <c r="B46" s="48" t="str">
        <f>Pisteytys!C40</f>
        <v>Tuotteen hyllytys varastopaikalle tehdään samaan aikaan järjestelmässä, kuin se tapahtuu fyysisesti</v>
      </c>
      <c r="C46" s="35"/>
      <c r="D46" s="35"/>
    </row>
    <row r="47" spans="1:4" ht="20" customHeight="1" x14ac:dyDescent="0.25">
      <c r="A47" s="48">
        <f>Pisteytys!B41</f>
        <v>38</v>
      </c>
      <c r="B47" s="48" t="str">
        <f>Pisteytys!C41</f>
        <v>Hyllytyksessä päivittäinen resurssitarve, tehokkuus ja virheiden määrä tiedetään tarkasti</v>
      </c>
      <c r="C47" s="35"/>
      <c r="D47" s="35"/>
    </row>
    <row r="48" spans="1:4" ht="21" x14ac:dyDescent="0.25">
      <c r="A48" s="48">
        <f>Pisteytys!B42</f>
        <v>39</v>
      </c>
      <c r="B48" s="48" t="str">
        <f>Pisteytys!C42</f>
        <v>Hyllytyksessä lattioilla, käytävillä ja pöydillä ei ole ylimääräistä tavaraa</v>
      </c>
      <c r="C48" s="35"/>
      <c r="D48" s="35"/>
    </row>
    <row r="49" spans="1:4" ht="21" x14ac:dyDescent="0.25">
      <c r="A49" s="48">
        <f>Pisteytys!B43</f>
        <v>40</v>
      </c>
      <c r="B49" s="48" t="str">
        <f>Pisteytys!C43</f>
        <v>Hyllytyksessä oikeat jäteastiat ovat lähellä ja niiden tyhjennys hoidetaan säännöllisesti</v>
      </c>
      <c r="C49" s="35"/>
      <c r="D49" s="35"/>
    </row>
    <row r="50" spans="1:4" ht="21" x14ac:dyDescent="0.25">
      <c r="A50" s="48">
        <f>Pisteytys!B44</f>
        <v>41</v>
      </c>
      <c r="B50" s="48" t="str">
        <f>Pisteytys!C44</f>
        <v>Hyllytyksessä tarvittavilla työvälineillä on selkeät paikat ja ne ovat lähellä</v>
      </c>
      <c r="C50" s="35"/>
      <c r="D50" s="35"/>
    </row>
    <row r="51" spans="1:4" ht="21" x14ac:dyDescent="0.25">
      <c r="A51" s="48">
        <f>Pisteytys!B45</f>
        <v>42</v>
      </c>
      <c r="B51" s="48" t="str">
        <f>Pisteytys!C45</f>
        <v>Hyllytyksessä on käytössä asianmukaiset suojavarusteet</v>
      </c>
      <c r="C51" s="35"/>
      <c r="D51" s="35"/>
    </row>
    <row r="52" spans="1:4" ht="21" x14ac:dyDescent="0.25">
      <c r="A52" s="48">
        <f>Pisteytys!B46</f>
        <v>43</v>
      </c>
      <c r="B52" s="48" t="str">
        <f>Pisteytys!C46</f>
        <v>Hyllytyksessä tilan layout tukee työprosesseja ja estää risteäviä tavaravirtoja</v>
      </c>
      <c r="C52" s="35"/>
      <c r="D52" s="35"/>
    </row>
    <row r="53" spans="1:4" ht="21" x14ac:dyDescent="0.25">
      <c r="A53" s="48">
        <f>Pisteytys!B47</f>
        <v>44</v>
      </c>
      <c r="B53" s="48" t="str">
        <f>Pisteytys!C47</f>
        <v>Hyllytyksessä valaistus on hyvä</v>
      </c>
      <c r="C53" s="35"/>
      <c r="D53" s="35"/>
    </row>
    <row r="54" spans="1:4" ht="21" x14ac:dyDescent="0.25">
      <c r="A54" s="48">
        <f>Pisteytys!B48</f>
        <v>45</v>
      </c>
      <c r="B54" s="48" t="str">
        <f>Pisteytys!C48</f>
        <v>Hyllytyksessä ilmanlaatu on hyvä</v>
      </c>
      <c r="C54" s="35"/>
      <c r="D54" s="35"/>
    </row>
    <row r="55" spans="1:4" ht="21" x14ac:dyDescent="0.25">
      <c r="A55" s="48">
        <f>Pisteytys!B49</f>
        <v>46</v>
      </c>
      <c r="B55" s="48" t="str">
        <f>Pisteytys!C49</f>
        <v>Hyllytyksessä melutaso on alhainen</v>
      </c>
      <c r="C55" s="35"/>
      <c r="D55" s="35"/>
    </row>
    <row r="56" spans="1:4" ht="18" customHeight="1" x14ac:dyDescent="0.25">
      <c r="A56" s="48">
        <f>Pisteytys!B50</f>
        <v>47</v>
      </c>
      <c r="B56" s="48" t="str">
        <f>Pisteytys!C50</f>
        <v>Hyllytyksessä seinät, ovet, lattiat ja tekniset laitteet ovat hyvässä kunnossa</v>
      </c>
      <c r="C56" s="35"/>
      <c r="D56" s="35"/>
    </row>
    <row r="57" spans="1:4" ht="21" x14ac:dyDescent="0.25">
      <c r="A57" s="102" t="s">
        <v>50</v>
      </c>
      <c r="B57" s="103"/>
      <c r="C57" s="45"/>
      <c r="D57" s="46"/>
    </row>
    <row r="58" spans="1:4" ht="21" x14ac:dyDescent="0.25">
      <c r="A58" s="48">
        <f>Pisteytys!B51</f>
        <v>48</v>
      </c>
      <c r="B58" s="48" t="str">
        <f>Pisteytys!C51</f>
        <v>Keräilyprosessi tuotantoon / kokoonpanoon toimii hyvin</v>
      </c>
      <c r="C58" s="35"/>
      <c r="D58" s="35"/>
    </row>
    <row r="59" spans="1:4" ht="21" x14ac:dyDescent="0.25">
      <c r="A59" s="48">
        <f>Pisteytys!B52</f>
        <v>49</v>
      </c>
      <c r="B59" s="48" t="str">
        <f>Pisteytys!C52</f>
        <v>Lähtevien tuotteiden keräilyprosessi toimii hyvin</v>
      </c>
      <c r="C59" s="35"/>
      <c r="D59" s="35"/>
    </row>
    <row r="60" spans="1:4" ht="21" x14ac:dyDescent="0.25">
      <c r="A60" s="48">
        <f>Pisteytys!B53</f>
        <v>50</v>
      </c>
      <c r="B60" s="48" t="str">
        <f>Pisteytys!C53</f>
        <v>Järjestelmä tukee hyvin keräilyprosesseja</v>
      </c>
      <c r="C60" s="35"/>
      <c r="D60" s="35"/>
    </row>
    <row r="61" spans="1:4" ht="21" x14ac:dyDescent="0.25">
      <c r="A61" s="48">
        <f>Pisteytys!B54</f>
        <v>51</v>
      </c>
      <c r="B61" s="48" t="str">
        <f>Pisteytys!C54</f>
        <v>Inventointia tehdään jatkuvasti ja havaitut saldoerot korjataan viipymättä</v>
      </c>
      <c r="C61" s="35"/>
      <c r="D61" s="35"/>
    </row>
    <row r="62" spans="1:4" ht="21" x14ac:dyDescent="0.25">
      <c r="A62" s="48">
        <f>Pisteytys!B55</f>
        <v>52</v>
      </c>
      <c r="B62" s="48" t="str">
        <f>Pisteytys!C55</f>
        <v>Käytössä olevat varastoautomaatit on integroitu järjestelmään</v>
      </c>
      <c r="C62" s="35"/>
      <c r="D62" s="35"/>
    </row>
    <row r="63" spans="1:4" ht="21" x14ac:dyDescent="0.25">
      <c r="A63" s="48">
        <f>Pisteytys!B56</f>
        <v>53</v>
      </c>
      <c r="B63" s="48" t="str">
        <f>Pisteytys!C56</f>
        <v>Keräilyssä käytetään oikeanlaista trukkia, tai muuta apuvälinettä</v>
      </c>
      <c r="C63" s="35"/>
      <c r="D63" s="35"/>
    </row>
    <row r="64" spans="1:4" ht="21" x14ac:dyDescent="0.25">
      <c r="A64" s="48">
        <f>Pisteytys!B57</f>
        <v>54</v>
      </c>
      <c r="B64" s="48" t="str">
        <f>Pisteytys!C57</f>
        <v>Keräilyssä päivittäinen resurssitarve, tehokkuus ja virheiden määrä tiedetään tarkasti</v>
      </c>
      <c r="C64" s="35"/>
      <c r="D64" s="35"/>
    </row>
    <row r="65" spans="1:4" ht="21" x14ac:dyDescent="0.25">
      <c r="A65" s="48">
        <f>Pisteytys!B58</f>
        <v>55</v>
      </c>
      <c r="B65" s="48" t="str">
        <f>Pisteytys!C58</f>
        <v>Keräilyssä tarvittavilla työvälineillä on selkeät paikat ja ne ovat lähellä</v>
      </c>
      <c r="C65" s="35"/>
      <c r="D65" s="35"/>
    </row>
    <row r="66" spans="1:4" ht="21" x14ac:dyDescent="0.25">
      <c r="A66" s="48">
        <f>Pisteytys!B59</f>
        <v>56</v>
      </c>
      <c r="B66" s="48" t="str">
        <f>Pisteytys!C59</f>
        <v>Keräilyssä on käytössä asianmukaiset suojavarusteet</v>
      </c>
      <c r="C66" s="35"/>
      <c r="D66" s="35"/>
    </row>
    <row r="67" spans="1:4" ht="21.75" customHeight="1" x14ac:dyDescent="0.25">
      <c r="A67" s="48">
        <f>Pisteytys!B60</f>
        <v>57</v>
      </c>
      <c r="B67" s="48" t="str">
        <f>Pisteytys!C60</f>
        <v>Keräilyssä tilan layout tukee työprosesseja ja estää risteäviä tavaravirtoja</v>
      </c>
      <c r="C67" s="35"/>
      <c r="D67" s="35"/>
    </row>
    <row r="68" spans="1:4" ht="21" x14ac:dyDescent="0.25">
      <c r="A68" s="102" t="s">
        <v>61</v>
      </c>
      <c r="B68" s="103"/>
      <c r="C68" s="45"/>
      <c r="D68" s="46"/>
    </row>
    <row r="69" spans="1:4" ht="25.5" customHeight="1" x14ac:dyDescent="0.25">
      <c r="A69" s="48">
        <f>Pisteytys!B61</f>
        <v>58</v>
      </c>
      <c r="B69" s="48" t="str">
        <f>Pisteytys!C61</f>
        <v>Tuotannon työpisteiden materiaalitäydennykset tehdään järjestelmällisesti (esim. kanban)</v>
      </c>
      <c r="C69" s="35"/>
      <c r="D69" s="35"/>
    </row>
    <row r="70" spans="1:4" ht="21" x14ac:dyDescent="0.25">
      <c r="A70" s="48">
        <f>Pisteytys!B62</f>
        <v>59</v>
      </c>
      <c r="B70" s="48" t="str">
        <f>Pisteytys!C62</f>
        <v>Työpisteiden kuormitusta ja resursointia ohjataan järjestelmällisesti (esim. imuohjaus)</v>
      </c>
      <c r="C70" s="35"/>
      <c r="D70" s="35"/>
    </row>
    <row r="71" spans="1:4" ht="21" x14ac:dyDescent="0.25">
      <c r="A71" s="48">
        <f>Pisteytys!B63</f>
        <v>60</v>
      </c>
      <c r="B71" s="48" t="str">
        <f>Pisteytys!C63</f>
        <v>Eri työvaiheiden järjestys on tarkoituksenmukainen</v>
      </c>
      <c r="C71" s="35"/>
      <c r="D71" s="35"/>
    </row>
    <row r="72" spans="1:4" ht="21" x14ac:dyDescent="0.25">
      <c r="A72" s="48">
        <f>Pisteytys!B64</f>
        <v>61</v>
      </c>
      <c r="B72" s="48" t="str">
        <f>Pisteytys!C64</f>
        <v>Työprosessien ja työpisteiden ergonomia on tutkittu ja hyvällä tasolla</v>
      </c>
      <c r="C72" s="35"/>
      <c r="D72" s="35"/>
    </row>
    <row r="73" spans="1:4" ht="17.25" customHeight="1" x14ac:dyDescent="0.25">
      <c r="A73" s="48">
        <f>Pisteytys!B65</f>
        <v>62</v>
      </c>
      <c r="B73" s="48" t="str">
        <f>Pisteytys!C65</f>
        <v>Työn ohjauksessa käytetään visuaalisia menetelmiä, värit, maalaukset, koodimerkinnät etc.</v>
      </c>
      <c r="C73" s="35"/>
      <c r="D73" s="35"/>
    </row>
    <row r="74" spans="1:4" ht="23.25" customHeight="1" x14ac:dyDescent="0.25">
      <c r="A74" s="48">
        <f>Pisteytys!B66</f>
        <v>63</v>
      </c>
      <c r="B74" s="48" t="str">
        <f>Pisteytys!C66</f>
        <v>Tuotannossa päivittäinen resurssitarve, tehokkuus ja virheiden määrä tiedetään tarkasti</v>
      </c>
      <c r="C74" s="35"/>
      <c r="D74" s="35"/>
    </row>
    <row r="75" spans="1:4" ht="21" x14ac:dyDescent="0.25">
      <c r="A75" s="48">
        <f>Pisteytys!B67</f>
        <v>64</v>
      </c>
      <c r="B75" s="48" t="str">
        <f>Pisteytys!C67</f>
        <v>Tuotannossa oikeat jäteastiat ovat lähellä</v>
      </c>
      <c r="C75" s="35"/>
      <c r="D75" s="35"/>
    </row>
    <row r="76" spans="1:4" ht="21" x14ac:dyDescent="0.25">
      <c r="A76" s="48">
        <f>Pisteytys!B68</f>
        <v>65</v>
      </c>
      <c r="B76" s="48" t="str">
        <f>Pisteytys!C68</f>
        <v>Tuotannossa lattioilla, käytävillä ja pöydillä ei ole ylimääräistä tavaraa</v>
      </c>
      <c r="C76" s="35"/>
      <c r="D76" s="35"/>
    </row>
    <row r="77" spans="1:4" ht="21" x14ac:dyDescent="0.25">
      <c r="A77" s="48">
        <f>Pisteytys!B69</f>
        <v>66</v>
      </c>
      <c r="B77" s="48" t="str">
        <f>Pisteytys!C69</f>
        <v>Tuotannossa tarvittavilla työvälineillä on selkeät paikat ja ne ovat lähellä</v>
      </c>
      <c r="C77" s="35"/>
      <c r="D77" s="35"/>
    </row>
    <row r="78" spans="1:4" ht="21" x14ac:dyDescent="0.25">
      <c r="A78" s="48">
        <f>Pisteytys!B70</f>
        <v>67</v>
      </c>
      <c r="B78" s="48" t="str">
        <f>Pisteytys!C70</f>
        <v>Tuotannossa on käytössä asianmukaiset suojavarusteet</v>
      </c>
      <c r="C78" s="35"/>
      <c r="D78" s="35"/>
    </row>
    <row r="79" spans="1:4" ht="21" x14ac:dyDescent="0.25">
      <c r="A79" s="48">
        <f>Pisteytys!B71</f>
        <v>68</v>
      </c>
      <c r="B79" s="48" t="str">
        <f>Pisteytys!C71</f>
        <v>Tuotannossa tilan layout tukee työprosesseja ja estää risteäviä tavaravirtoja</v>
      </c>
      <c r="C79" s="35"/>
      <c r="D79" s="35"/>
    </row>
    <row r="80" spans="1:4" ht="21" x14ac:dyDescent="0.25">
      <c r="A80" s="48">
        <f>Pisteytys!B72</f>
        <v>69</v>
      </c>
      <c r="B80" s="48" t="str">
        <f>Pisteytys!C72</f>
        <v>Tuotannossa valaistus on hyvä</v>
      </c>
      <c r="C80" s="35"/>
      <c r="D80" s="35"/>
    </row>
    <row r="81" spans="1:4" ht="21" x14ac:dyDescent="0.25">
      <c r="A81" s="48">
        <f>Pisteytys!B73</f>
        <v>70</v>
      </c>
      <c r="B81" s="48" t="str">
        <f>Pisteytys!C73</f>
        <v>Tuotannossa ilmanlaatu on hyvä</v>
      </c>
      <c r="C81" s="35"/>
      <c r="D81" s="35"/>
    </row>
    <row r="82" spans="1:4" ht="21" x14ac:dyDescent="0.25">
      <c r="A82" s="48">
        <f>Pisteytys!B74</f>
        <v>71</v>
      </c>
      <c r="B82" s="48" t="str">
        <f>Pisteytys!C74</f>
        <v>Tuotannossa melutaso on alhainen</v>
      </c>
      <c r="C82" s="35"/>
      <c r="D82" s="35"/>
    </row>
    <row r="83" spans="1:4" ht="21" x14ac:dyDescent="0.25">
      <c r="A83" s="48">
        <f>Pisteytys!B75</f>
        <v>72</v>
      </c>
      <c r="B83" s="48" t="str">
        <f>Pisteytys!C75</f>
        <v>Tuotannossa seinät, ovet, lattiat ja tekniset laitteet ovat hyvässä kunnossa</v>
      </c>
      <c r="C83" s="35"/>
      <c r="D83" s="35"/>
    </row>
    <row r="84" spans="1:4" ht="21" x14ac:dyDescent="0.25">
      <c r="A84" s="102" t="s">
        <v>51</v>
      </c>
      <c r="B84" s="103"/>
      <c r="C84" s="45"/>
      <c r="D84" s="46"/>
    </row>
    <row r="85" spans="1:4" ht="19.5" customHeight="1" x14ac:dyDescent="0.25">
      <c r="A85" s="48">
        <f>Pisteytys!B76</f>
        <v>73</v>
      </c>
      <c r="B85" s="48" t="str">
        <f>Pisteytys!C76</f>
        <v>Käsittelyä odottavat ja lähtövalmiit lähetykset on selvästi erotettu toisistaan</v>
      </c>
      <c r="C85" s="36"/>
      <c r="D85" s="35"/>
    </row>
    <row r="86" spans="1:4" ht="19.5" customHeight="1" x14ac:dyDescent="0.25">
      <c r="A86" s="48">
        <f>Pisteytys!B77</f>
        <v>74</v>
      </c>
      <c r="B86" s="48" t="str">
        <f>Pisteytys!C77</f>
        <v>Lähetysten kiireellisyys on selvästi nähtävissä</v>
      </c>
      <c r="C86" s="35"/>
      <c r="D86" s="35"/>
    </row>
    <row r="87" spans="1:4" ht="19.5" customHeight="1" x14ac:dyDescent="0.25">
      <c r="A87" s="48">
        <f>Pisteytys!B78</f>
        <v>75</v>
      </c>
      <c r="B87" s="48" t="str">
        <f>Pisteytys!C78</f>
        <v>Lähettämössä päivittäinen resurssitarve, tehokkuus ja virheiden määrä tiedetään tarkasti</v>
      </c>
      <c r="C87" s="35"/>
      <c r="D87" s="35"/>
    </row>
    <row r="88" spans="1:4" ht="19.5" customHeight="1" x14ac:dyDescent="0.25">
      <c r="A88" s="48">
        <f>Pisteytys!B79</f>
        <v>76</v>
      </c>
      <c r="B88" s="48" t="str">
        <f>Pisteytys!C79</f>
        <v>Lähettämössä lattioilla, käytävillä ja pöydillä ei ole ylimääräistä tavaraa</v>
      </c>
      <c r="C88" s="35"/>
      <c r="D88" s="35"/>
    </row>
    <row r="89" spans="1:4" ht="19.5" customHeight="1" x14ac:dyDescent="0.25">
      <c r="A89" s="48">
        <f>Pisteytys!B80</f>
        <v>77</v>
      </c>
      <c r="B89" s="48" t="str">
        <f>Pisteytys!C80</f>
        <v>Lähettämössä oikeat jäteastiat ovat lähellä ja niiden tyhjennys hoidetaan säännöllisesti</v>
      </c>
      <c r="C89" s="35"/>
      <c r="D89" s="35"/>
    </row>
    <row r="90" spans="1:4" ht="19.5" customHeight="1" x14ac:dyDescent="0.25">
      <c r="A90" s="48">
        <f>Pisteytys!B81</f>
        <v>78</v>
      </c>
      <c r="B90" s="48" t="str">
        <f>Pisteytys!C81</f>
        <v>Lähettämössä tarvittavilla työvälineillä on selkeät paikat ja ne ovat lähellä</v>
      </c>
      <c r="C90" s="35"/>
      <c r="D90" s="35"/>
    </row>
    <row r="91" spans="1:4" ht="19.5" customHeight="1" x14ac:dyDescent="0.25">
      <c r="A91" s="48">
        <f>Pisteytys!B82</f>
        <v>79</v>
      </c>
      <c r="B91" s="48" t="str">
        <f>Pisteytys!C82</f>
        <v>Lähettämössä on käytössä asianmukaiset suojavarusteet</v>
      </c>
      <c r="C91" s="35"/>
      <c r="D91" s="35"/>
    </row>
    <row r="92" spans="1:4" ht="19.5" customHeight="1" x14ac:dyDescent="0.25">
      <c r="A92" s="48">
        <f>Pisteytys!B83</f>
        <v>80</v>
      </c>
      <c r="B92" s="48" t="str">
        <f>Pisteytys!C83</f>
        <v>Lähettämössä tilan layout tukee työprosesseja ja estää risteäviä tavaravirtoja</v>
      </c>
      <c r="C92" s="35"/>
      <c r="D92" s="35"/>
    </row>
    <row r="93" spans="1:4" ht="19.5" customHeight="1" x14ac:dyDescent="0.25">
      <c r="A93" s="48">
        <f>Pisteytys!B84</f>
        <v>81</v>
      </c>
      <c r="B93" s="48" t="str">
        <f>Pisteytys!C84</f>
        <v>Lähettämössä valaistus on hyvä</v>
      </c>
      <c r="C93" s="35"/>
      <c r="D93" s="35"/>
    </row>
    <row r="94" spans="1:4" ht="19.5" customHeight="1" x14ac:dyDescent="0.25">
      <c r="A94" s="48">
        <f>Pisteytys!B85</f>
        <v>82</v>
      </c>
      <c r="B94" s="48" t="str">
        <f>Pisteytys!C85</f>
        <v>Lähettämössä ilmanlaatu on hyvä</v>
      </c>
      <c r="C94" s="35"/>
      <c r="D94" s="35"/>
    </row>
    <row r="95" spans="1:4" ht="19.5" customHeight="1" x14ac:dyDescent="0.25">
      <c r="A95" s="48">
        <f>Pisteytys!B86</f>
        <v>83</v>
      </c>
      <c r="B95" s="48" t="str">
        <f>Pisteytys!C86</f>
        <v>Lähettämössä melutaso on alhainen</v>
      </c>
      <c r="C95" s="35"/>
      <c r="D95" s="35"/>
    </row>
    <row r="96" spans="1:4" ht="19.5" customHeight="1" x14ac:dyDescent="0.25">
      <c r="A96" s="48">
        <f>Pisteytys!B87</f>
        <v>84</v>
      </c>
      <c r="B96" s="48" t="str">
        <f>Pisteytys!C87</f>
        <v>Lähettämössä seinät, ovet, lattiat ja tekniset laitteet ovat hyvässä kunnossa</v>
      </c>
      <c r="C96" s="35"/>
      <c r="D96" s="35"/>
    </row>
    <row r="97" spans="1:4" ht="21" x14ac:dyDescent="0.25">
      <c r="A97" s="119"/>
      <c r="B97" s="119"/>
      <c r="C97" s="114"/>
      <c r="D97" s="115"/>
    </row>
    <row r="98" spans="1:4" ht="16" x14ac:dyDescent="0.2">
      <c r="A98" s="116"/>
      <c r="B98" s="116"/>
      <c r="C98" s="28"/>
      <c r="D98" s="29"/>
    </row>
    <row r="99" spans="1:4" ht="24" x14ac:dyDescent="0.3">
      <c r="A99" s="117"/>
      <c r="B99" s="118"/>
      <c r="C99" s="24"/>
      <c r="D99" s="24"/>
    </row>
    <row r="100" spans="1:4" ht="24" x14ac:dyDescent="0.3">
      <c r="A100" s="117"/>
      <c r="B100" s="118"/>
      <c r="C100" s="24"/>
      <c r="D100" s="24"/>
    </row>
    <row r="101" spans="1:4" ht="24" x14ac:dyDescent="0.2">
      <c r="A101" s="26"/>
      <c r="B101" s="30"/>
      <c r="C101" s="24"/>
      <c r="D101" s="24"/>
    </row>
    <row r="102" spans="1:4" ht="24" x14ac:dyDescent="0.2">
      <c r="A102" s="26"/>
      <c r="B102" s="30"/>
      <c r="C102" s="24"/>
      <c r="D102" s="24"/>
    </row>
    <row r="103" spans="1:4" ht="24" x14ac:dyDescent="0.2">
      <c r="A103" s="26"/>
      <c r="B103" s="30"/>
      <c r="C103" s="24"/>
      <c r="D103" s="24"/>
    </row>
    <row r="104" spans="1:4" ht="24" x14ac:dyDescent="0.2">
      <c r="A104" s="26"/>
      <c r="B104" s="30"/>
      <c r="C104" s="24"/>
      <c r="D104" s="24"/>
    </row>
    <row r="105" spans="1:4" ht="24" x14ac:dyDescent="0.2">
      <c r="A105" s="26"/>
      <c r="B105" s="30"/>
      <c r="C105" s="24"/>
      <c r="D105" s="24"/>
    </row>
    <row r="106" spans="1:4" ht="24" x14ac:dyDescent="0.2">
      <c r="A106" s="26"/>
      <c r="B106" s="30"/>
      <c r="C106" s="24"/>
      <c r="D106" s="24"/>
    </row>
    <row r="107" spans="1:4" ht="24" x14ac:dyDescent="0.2">
      <c r="A107" s="26"/>
      <c r="B107" s="30"/>
      <c r="C107" s="24"/>
      <c r="D107" s="24"/>
    </row>
    <row r="108" spans="1:4" ht="24" x14ac:dyDescent="0.2">
      <c r="A108" s="26"/>
      <c r="B108" s="30"/>
      <c r="C108" s="24"/>
      <c r="D108" s="24"/>
    </row>
    <row r="109" spans="1:4" ht="24" x14ac:dyDescent="0.2">
      <c r="A109" s="26"/>
      <c r="B109" s="30"/>
      <c r="C109" s="24"/>
      <c r="D109" s="24"/>
    </row>
    <row r="110" spans="1:4" ht="24" x14ac:dyDescent="0.2">
      <c r="A110" s="26"/>
      <c r="B110" s="30"/>
      <c r="C110" s="24"/>
      <c r="D110" s="24"/>
    </row>
    <row r="111" spans="1:4" ht="24" x14ac:dyDescent="0.2">
      <c r="A111" s="26"/>
      <c r="B111" s="30"/>
      <c r="C111" s="24"/>
      <c r="D111" s="24"/>
    </row>
    <row r="112" spans="1:4" ht="24" x14ac:dyDescent="0.2">
      <c r="A112" s="26"/>
      <c r="B112" s="30"/>
      <c r="C112" s="24"/>
      <c r="D112" s="24"/>
    </row>
    <row r="113" spans="1:4" ht="24" x14ac:dyDescent="0.2">
      <c r="A113" s="26"/>
      <c r="B113" s="30"/>
      <c r="C113" s="24"/>
      <c r="D113" s="24"/>
    </row>
    <row r="114" spans="1:4" ht="24" x14ac:dyDescent="0.2">
      <c r="A114" s="26"/>
      <c r="B114" s="30"/>
      <c r="C114" s="24"/>
      <c r="D114" s="24"/>
    </row>
    <row r="115" spans="1:4" ht="24" x14ac:dyDescent="0.2">
      <c r="A115" s="26"/>
      <c r="B115" s="30"/>
      <c r="C115" s="24"/>
      <c r="D115" s="24"/>
    </row>
    <row r="116" spans="1:4" ht="24" x14ac:dyDescent="0.2">
      <c r="A116" s="26"/>
      <c r="B116" s="30"/>
      <c r="C116" s="24"/>
      <c r="D116" s="24"/>
    </row>
    <row r="117" spans="1:4" ht="24" x14ac:dyDescent="0.2">
      <c r="A117" s="26"/>
      <c r="B117" s="30"/>
      <c r="C117" s="24"/>
      <c r="D117" s="24"/>
    </row>
    <row r="118" spans="1:4" ht="24" x14ac:dyDescent="0.2">
      <c r="A118" s="26"/>
      <c r="B118" s="30"/>
      <c r="C118" s="24"/>
      <c r="D118" s="24"/>
    </row>
    <row r="119" spans="1:4" ht="24" x14ac:dyDescent="0.2">
      <c r="A119" s="26"/>
      <c r="B119" s="30"/>
      <c r="C119" s="24"/>
      <c r="D119" s="24"/>
    </row>
    <row r="120" spans="1:4" ht="24" x14ac:dyDescent="0.2">
      <c r="A120" s="26"/>
      <c r="B120" s="30"/>
      <c r="C120" s="24"/>
      <c r="D120" s="24"/>
    </row>
    <row r="121" spans="1:4" ht="24" x14ac:dyDescent="0.2">
      <c r="A121" s="26"/>
      <c r="B121" s="30"/>
      <c r="C121" s="24"/>
      <c r="D121" s="24"/>
    </row>
    <row r="122" spans="1:4" ht="24" x14ac:dyDescent="0.2">
      <c r="A122" s="26"/>
      <c r="B122" s="30"/>
      <c r="C122" s="24"/>
      <c r="D122" s="24"/>
    </row>
    <row r="123" spans="1:4" ht="24" x14ac:dyDescent="0.2">
      <c r="A123" s="26"/>
      <c r="B123" s="30"/>
      <c r="C123" s="24"/>
      <c r="D123" s="24"/>
    </row>
    <row r="124" spans="1:4" ht="24" x14ac:dyDescent="0.2">
      <c r="A124" s="26"/>
      <c r="B124" s="30"/>
      <c r="C124" s="24"/>
      <c r="D124" s="24"/>
    </row>
    <row r="125" spans="1:4" ht="24" x14ac:dyDescent="0.2">
      <c r="A125" s="26"/>
      <c r="B125" s="30"/>
      <c r="C125" s="24"/>
      <c r="D125" s="24"/>
    </row>
    <row r="126" spans="1:4" ht="24" x14ac:dyDescent="0.2">
      <c r="A126" s="26"/>
      <c r="B126" s="30"/>
      <c r="C126" s="24"/>
      <c r="D126" s="24"/>
    </row>
    <row r="127" spans="1:4" x14ac:dyDescent="0.2">
      <c r="A127" s="24"/>
      <c r="B127" s="31"/>
      <c r="C127" s="24"/>
      <c r="D127" s="24"/>
    </row>
    <row r="128" spans="1:4" x14ac:dyDescent="0.2">
      <c r="A128" s="24"/>
      <c r="B128" s="31"/>
      <c r="C128" s="24"/>
      <c r="D128" s="24"/>
    </row>
    <row r="129" spans="1:4" x14ac:dyDescent="0.2">
      <c r="A129" s="24"/>
      <c r="B129" s="31"/>
      <c r="C129" s="24"/>
      <c r="D129" s="24"/>
    </row>
    <row r="130" spans="1:4" x14ac:dyDescent="0.2">
      <c r="A130" s="24"/>
      <c r="B130" s="31"/>
      <c r="C130" s="24"/>
      <c r="D130" s="24"/>
    </row>
    <row r="131" spans="1:4" x14ac:dyDescent="0.2">
      <c r="A131" s="24"/>
      <c r="B131" s="31"/>
      <c r="C131" s="24"/>
      <c r="D131" s="24"/>
    </row>
    <row r="132" spans="1:4" x14ac:dyDescent="0.2">
      <c r="A132" s="24"/>
      <c r="B132" s="31"/>
      <c r="C132" s="24"/>
      <c r="D132" s="24"/>
    </row>
    <row r="133" spans="1:4" x14ac:dyDescent="0.2">
      <c r="A133" s="24"/>
      <c r="B133" s="31"/>
      <c r="C133" s="24"/>
      <c r="D133" s="24"/>
    </row>
    <row r="134" spans="1:4" x14ac:dyDescent="0.2">
      <c r="A134" s="24"/>
      <c r="B134" s="31"/>
      <c r="C134" s="24"/>
      <c r="D134" s="24"/>
    </row>
    <row r="135" spans="1:4" x14ac:dyDescent="0.2">
      <c r="A135" s="24"/>
      <c r="B135" s="31"/>
      <c r="C135" s="24"/>
      <c r="D135" s="24"/>
    </row>
    <row r="136" spans="1:4" x14ac:dyDescent="0.2">
      <c r="A136" s="24"/>
      <c r="B136" s="31"/>
      <c r="C136" s="24"/>
      <c r="D136" s="24"/>
    </row>
    <row r="137" spans="1:4" x14ac:dyDescent="0.2">
      <c r="A137" s="24"/>
      <c r="B137" s="31"/>
      <c r="C137" s="24"/>
      <c r="D137" s="24"/>
    </row>
    <row r="138" spans="1:4" x14ac:dyDescent="0.2">
      <c r="A138" s="24"/>
      <c r="B138" s="31"/>
      <c r="C138" s="24"/>
      <c r="D138" s="24"/>
    </row>
    <row r="139" spans="1:4" x14ac:dyDescent="0.2">
      <c r="A139" s="24"/>
      <c r="B139" s="31"/>
      <c r="C139" s="24"/>
      <c r="D139" s="24"/>
    </row>
    <row r="140" spans="1:4" x14ac:dyDescent="0.2">
      <c r="A140" s="24"/>
      <c r="B140" s="31"/>
      <c r="C140" s="24"/>
      <c r="D140" s="24"/>
    </row>
    <row r="141" spans="1:4" x14ac:dyDescent="0.2">
      <c r="A141" s="24"/>
      <c r="B141" s="31"/>
      <c r="C141" s="24"/>
      <c r="D141" s="24"/>
    </row>
    <row r="142" spans="1:4" x14ac:dyDescent="0.2">
      <c r="A142" s="24"/>
      <c r="B142" s="31"/>
      <c r="C142" s="24"/>
      <c r="D142" s="24"/>
    </row>
    <row r="143" spans="1:4" x14ac:dyDescent="0.2">
      <c r="A143" s="24"/>
      <c r="B143" s="31"/>
      <c r="C143" s="24"/>
      <c r="D143" s="24"/>
    </row>
    <row r="144" spans="1:4" x14ac:dyDescent="0.2">
      <c r="A144" s="24"/>
      <c r="B144" s="31"/>
      <c r="C144" s="24"/>
      <c r="D144" s="24"/>
    </row>
    <row r="145" spans="1:4" x14ac:dyDescent="0.2">
      <c r="A145" s="24"/>
      <c r="B145" s="31"/>
      <c r="C145" s="24"/>
      <c r="D145" s="24"/>
    </row>
    <row r="146" spans="1:4" x14ac:dyDescent="0.2">
      <c r="A146" s="24"/>
      <c r="B146" s="31"/>
      <c r="C146" s="24"/>
      <c r="D146" s="24"/>
    </row>
    <row r="147" spans="1:4" x14ac:dyDescent="0.2">
      <c r="A147" s="24"/>
      <c r="B147" s="31"/>
      <c r="C147" s="24"/>
      <c r="D147" s="24"/>
    </row>
    <row r="148" spans="1:4" x14ac:dyDescent="0.2">
      <c r="A148" s="24"/>
      <c r="B148" s="31"/>
      <c r="C148" s="24"/>
      <c r="D148" s="24"/>
    </row>
    <row r="149" spans="1:4" x14ac:dyDescent="0.2">
      <c r="A149" s="24"/>
      <c r="B149" s="31"/>
      <c r="C149" s="24"/>
      <c r="D149" s="24"/>
    </row>
    <row r="150" spans="1:4" x14ac:dyDescent="0.2">
      <c r="A150" s="24"/>
      <c r="B150" s="31"/>
      <c r="C150" s="24"/>
      <c r="D150" s="24"/>
    </row>
    <row r="151" spans="1:4" x14ac:dyDescent="0.2">
      <c r="B151" s="1"/>
    </row>
    <row r="152" spans="1:4" x14ac:dyDescent="0.2">
      <c r="B152" s="1"/>
    </row>
    <row r="153" spans="1:4" x14ac:dyDescent="0.2">
      <c r="B153" s="1"/>
    </row>
    <row r="154" spans="1:4" x14ac:dyDescent="0.2">
      <c r="B154" s="1"/>
    </row>
    <row r="155" spans="1:4" x14ac:dyDescent="0.2">
      <c r="B155" s="1"/>
    </row>
    <row r="156" spans="1:4" x14ac:dyDescent="0.2">
      <c r="B156" s="1"/>
    </row>
    <row r="157" spans="1:4" x14ac:dyDescent="0.2">
      <c r="B157" s="1"/>
    </row>
    <row r="158" spans="1:4" x14ac:dyDescent="0.2">
      <c r="B158" s="1"/>
    </row>
    <row r="159" spans="1:4" x14ac:dyDescent="0.2">
      <c r="B159" s="1"/>
    </row>
    <row r="160" spans="1:4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  <row r="208" spans="2:2" x14ac:dyDescent="0.2">
      <c r="B208" s="1"/>
    </row>
    <row r="209" spans="2:2" x14ac:dyDescent="0.2">
      <c r="B209" s="1"/>
    </row>
    <row r="210" spans="2:2" x14ac:dyDescent="0.2">
      <c r="B210" s="1"/>
    </row>
    <row r="211" spans="2:2" x14ac:dyDescent="0.2">
      <c r="B211" s="1"/>
    </row>
    <row r="212" spans="2:2" x14ac:dyDescent="0.2">
      <c r="B212" s="1"/>
    </row>
    <row r="213" spans="2:2" x14ac:dyDescent="0.2">
      <c r="B213" s="1"/>
    </row>
    <row r="214" spans="2:2" x14ac:dyDescent="0.2">
      <c r="B214" s="1"/>
    </row>
    <row r="215" spans="2:2" x14ac:dyDescent="0.2">
      <c r="B215" s="1"/>
    </row>
    <row r="216" spans="2:2" x14ac:dyDescent="0.2">
      <c r="B216" s="1"/>
    </row>
    <row r="217" spans="2:2" x14ac:dyDescent="0.2">
      <c r="B217" s="1"/>
    </row>
    <row r="218" spans="2:2" x14ac:dyDescent="0.2">
      <c r="B218" s="1"/>
    </row>
    <row r="219" spans="2:2" x14ac:dyDescent="0.2">
      <c r="B219" s="1"/>
    </row>
    <row r="220" spans="2:2" x14ac:dyDescent="0.2">
      <c r="B220" s="1"/>
    </row>
    <row r="221" spans="2:2" x14ac:dyDescent="0.2">
      <c r="B221" s="1"/>
    </row>
    <row r="222" spans="2:2" x14ac:dyDescent="0.2">
      <c r="B222" s="1"/>
    </row>
    <row r="223" spans="2:2" x14ac:dyDescent="0.2">
      <c r="B223" s="1"/>
    </row>
    <row r="224" spans="2:2" x14ac:dyDescent="0.2">
      <c r="B224" s="1"/>
    </row>
    <row r="225" spans="2:2" x14ac:dyDescent="0.2">
      <c r="B225" s="1"/>
    </row>
    <row r="226" spans="2:2" x14ac:dyDescent="0.2">
      <c r="B226" s="1"/>
    </row>
    <row r="227" spans="2:2" x14ac:dyDescent="0.2">
      <c r="B227" s="1"/>
    </row>
    <row r="228" spans="2:2" x14ac:dyDescent="0.2">
      <c r="B228" s="1"/>
    </row>
    <row r="229" spans="2:2" x14ac:dyDescent="0.2">
      <c r="B229" s="1"/>
    </row>
    <row r="230" spans="2:2" x14ac:dyDescent="0.2">
      <c r="B230" s="1"/>
    </row>
    <row r="231" spans="2:2" x14ac:dyDescent="0.2">
      <c r="B231" s="1"/>
    </row>
    <row r="232" spans="2:2" x14ac:dyDescent="0.2">
      <c r="B232" s="1"/>
    </row>
    <row r="233" spans="2:2" x14ac:dyDescent="0.2">
      <c r="B233" s="1"/>
    </row>
    <row r="234" spans="2:2" x14ac:dyDescent="0.2">
      <c r="B234" s="1"/>
    </row>
    <row r="235" spans="2:2" x14ac:dyDescent="0.2">
      <c r="B235" s="1"/>
    </row>
    <row r="236" spans="2:2" x14ac:dyDescent="0.2">
      <c r="B236" s="1"/>
    </row>
    <row r="237" spans="2:2" x14ac:dyDescent="0.2">
      <c r="B237" s="1"/>
    </row>
    <row r="238" spans="2:2" x14ac:dyDescent="0.2">
      <c r="B238" s="1"/>
    </row>
    <row r="239" spans="2:2" x14ac:dyDescent="0.2">
      <c r="B239" s="1"/>
    </row>
    <row r="240" spans="2:2" x14ac:dyDescent="0.2">
      <c r="B240" s="1"/>
    </row>
    <row r="241" spans="2:2" x14ac:dyDescent="0.2">
      <c r="B241" s="1"/>
    </row>
    <row r="242" spans="2:2" x14ac:dyDescent="0.2">
      <c r="B242" s="1"/>
    </row>
    <row r="243" spans="2:2" x14ac:dyDescent="0.2">
      <c r="B243" s="1"/>
    </row>
    <row r="244" spans="2:2" x14ac:dyDescent="0.2">
      <c r="B244" s="1"/>
    </row>
    <row r="245" spans="2:2" x14ac:dyDescent="0.2">
      <c r="B245" s="1"/>
    </row>
    <row r="246" spans="2:2" x14ac:dyDescent="0.2">
      <c r="B246" s="1"/>
    </row>
    <row r="247" spans="2:2" x14ac:dyDescent="0.2">
      <c r="B247" s="1"/>
    </row>
    <row r="248" spans="2:2" x14ac:dyDescent="0.2">
      <c r="B248" s="1"/>
    </row>
    <row r="249" spans="2:2" x14ac:dyDescent="0.2">
      <c r="B249" s="1"/>
    </row>
    <row r="250" spans="2:2" x14ac:dyDescent="0.2">
      <c r="B250" s="1"/>
    </row>
    <row r="251" spans="2:2" x14ac:dyDescent="0.2">
      <c r="B251" s="1"/>
    </row>
    <row r="252" spans="2:2" x14ac:dyDescent="0.2">
      <c r="B252" s="1"/>
    </row>
    <row r="253" spans="2:2" x14ac:dyDescent="0.2">
      <c r="B253" s="1"/>
    </row>
    <row r="254" spans="2:2" x14ac:dyDescent="0.2">
      <c r="B254" s="1"/>
    </row>
    <row r="255" spans="2:2" x14ac:dyDescent="0.2">
      <c r="B255" s="1"/>
    </row>
    <row r="256" spans="2:2" x14ac:dyDescent="0.2">
      <c r="B256" s="1"/>
    </row>
    <row r="257" spans="2:2" x14ac:dyDescent="0.2">
      <c r="B257" s="1"/>
    </row>
    <row r="258" spans="2:2" x14ac:dyDescent="0.2">
      <c r="B258" s="1"/>
    </row>
    <row r="259" spans="2:2" x14ac:dyDescent="0.2">
      <c r="B259" s="1"/>
    </row>
    <row r="260" spans="2:2" x14ac:dyDescent="0.2">
      <c r="B260" s="1"/>
    </row>
    <row r="261" spans="2:2" x14ac:dyDescent="0.2">
      <c r="B261" s="1"/>
    </row>
    <row r="262" spans="2:2" x14ac:dyDescent="0.2">
      <c r="B262" s="1"/>
    </row>
    <row r="263" spans="2:2" x14ac:dyDescent="0.2">
      <c r="B263" s="1"/>
    </row>
    <row r="264" spans="2:2" x14ac:dyDescent="0.2">
      <c r="B264" s="1"/>
    </row>
    <row r="265" spans="2:2" x14ac:dyDescent="0.2">
      <c r="B265" s="1"/>
    </row>
    <row r="266" spans="2:2" x14ac:dyDescent="0.2">
      <c r="B266" s="1"/>
    </row>
    <row r="267" spans="2:2" x14ac:dyDescent="0.2">
      <c r="B267" s="1"/>
    </row>
    <row r="268" spans="2:2" x14ac:dyDescent="0.2">
      <c r="B268" s="1"/>
    </row>
    <row r="269" spans="2:2" x14ac:dyDescent="0.2">
      <c r="B269" s="1"/>
    </row>
    <row r="270" spans="2:2" x14ac:dyDescent="0.2">
      <c r="B270" s="1"/>
    </row>
    <row r="271" spans="2:2" x14ac:dyDescent="0.2">
      <c r="B271" s="1"/>
    </row>
    <row r="272" spans="2:2" x14ac:dyDescent="0.2">
      <c r="B272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  <row r="276" spans="2:2" x14ac:dyDescent="0.2">
      <c r="B276" s="1"/>
    </row>
    <row r="277" spans="2:2" x14ac:dyDescent="0.2">
      <c r="B277" s="1"/>
    </row>
    <row r="278" spans="2:2" x14ac:dyDescent="0.2">
      <c r="B278" s="1"/>
    </row>
    <row r="279" spans="2:2" x14ac:dyDescent="0.2">
      <c r="B279" s="1"/>
    </row>
    <row r="280" spans="2:2" x14ac:dyDescent="0.2">
      <c r="B280" s="1"/>
    </row>
    <row r="281" spans="2:2" x14ac:dyDescent="0.2">
      <c r="B281" s="1"/>
    </row>
    <row r="282" spans="2:2" x14ac:dyDescent="0.2">
      <c r="B282" s="1"/>
    </row>
    <row r="283" spans="2:2" x14ac:dyDescent="0.2">
      <c r="B283" s="1"/>
    </row>
    <row r="284" spans="2:2" x14ac:dyDescent="0.2">
      <c r="B284" s="1"/>
    </row>
    <row r="285" spans="2:2" x14ac:dyDescent="0.2">
      <c r="B285" s="1"/>
    </row>
    <row r="286" spans="2:2" x14ac:dyDescent="0.2">
      <c r="B286" s="1"/>
    </row>
    <row r="287" spans="2:2" x14ac:dyDescent="0.2">
      <c r="B287" s="1"/>
    </row>
    <row r="288" spans="2:2" x14ac:dyDescent="0.2">
      <c r="B288" s="1"/>
    </row>
    <row r="289" spans="2:2" x14ac:dyDescent="0.2">
      <c r="B289" s="1"/>
    </row>
    <row r="290" spans="2:2" x14ac:dyDescent="0.2">
      <c r="B290" s="1"/>
    </row>
    <row r="291" spans="2:2" x14ac:dyDescent="0.2">
      <c r="B291" s="1"/>
    </row>
    <row r="292" spans="2:2" x14ac:dyDescent="0.2">
      <c r="B292" s="1"/>
    </row>
    <row r="293" spans="2:2" x14ac:dyDescent="0.2">
      <c r="B293" s="1"/>
    </row>
    <row r="294" spans="2:2" x14ac:dyDescent="0.2">
      <c r="B294" s="1"/>
    </row>
    <row r="295" spans="2:2" x14ac:dyDescent="0.2">
      <c r="B295" s="1"/>
    </row>
    <row r="296" spans="2:2" x14ac:dyDescent="0.2">
      <c r="B296" s="1"/>
    </row>
    <row r="297" spans="2:2" x14ac:dyDescent="0.2">
      <c r="B297" s="1"/>
    </row>
    <row r="298" spans="2:2" x14ac:dyDescent="0.2">
      <c r="B298" s="1"/>
    </row>
    <row r="299" spans="2:2" x14ac:dyDescent="0.2">
      <c r="B299" s="1"/>
    </row>
    <row r="300" spans="2:2" x14ac:dyDescent="0.2">
      <c r="B300" s="1"/>
    </row>
    <row r="301" spans="2:2" x14ac:dyDescent="0.2">
      <c r="B301" s="1"/>
    </row>
    <row r="302" spans="2:2" x14ac:dyDescent="0.2">
      <c r="B302" s="1"/>
    </row>
    <row r="303" spans="2:2" x14ac:dyDescent="0.2">
      <c r="B303" s="1"/>
    </row>
    <row r="304" spans="2:2" x14ac:dyDescent="0.2">
      <c r="B304" s="1"/>
    </row>
    <row r="305" spans="2:2" x14ac:dyDescent="0.2">
      <c r="B305" s="1"/>
    </row>
    <row r="306" spans="2:2" x14ac:dyDescent="0.2">
      <c r="B306" s="1"/>
    </row>
    <row r="307" spans="2:2" x14ac:dyDescent="0.2">
      <c r="B307" s="1"/>
    </row>
    <row r="308" spans="2:2" x14ac:dyDescent="0.2">
      <c r="B308" s="1"/>
    </row>
    <row r="309" spans="2:2" x14ac:dyDescent="0.2">
      <c r="B309" s="1"/>
    </row>
    <row r="310" spans="2:2" x14ac:dyDescent="0.2">
      <c r="B310" s="1"/>
    </row>
    <row r="311" spans="2:2" x14ac:dyDescent="0.2">
      <c r="B311" s="1"/>
    </row>
    <row r="312" spans="2:2" x14ac:dyDescent="0.2">
      <c r="B312" s="1"/>
    </row>
    <row r="313" spans="2:2" x14ac:dyDescent="0.2">
      <c r="B313" s="1"/>
    </row>
    <row r="314" spans="2:2" x14ac:dyDescent="0.2">
      <c r="B314" s="1"/>
    </row>
    <row r="315" spans="2:2" x14ac:dyDescent="0.2">
      <c r="B315" s="1"/>
    </row>
    <row r="316" spans="2:2" x14ac:dyDescent="0.2">
      <c r="B316" s="1"/>
    </row>
    <row r="317" spans="2:2" x14ac:dyDescent="0.2">
      <c r="B317" s="1"/>
    </row>
    <row r="318" spans="2:2" x14ac:dyDescent="0.2">
      <c r="B318" s="1"/>
    </row>
    <row r="319" spans="2:2" x14ac:dyDescent="0.2">
      <c r="B319" s="1"/>
    </row>
    <row r="320" spans="2:2" x14ac:dyDescent="0.2">
      <c r="B320" s="1"/>
    </row>
    <row r="321" spans="2:2" x14ac:dyDescent="0.2">
      <c r="B321" s="1"/>
    </row>
    <row r="322" spans="2:2" x14ac:dyDescent="0.2">
      <c r="B322" s="1"/>
    </row>
    <row r="323" spans="2:2" x14ac:dyDescent="0.2">
      <c r="B323" s="1"/>
    </row>
    <row r="324" spans="2:2" x14ac:dyDescent="0.2">
      <c r="B324" s="1"/>
    </row>
    <row r="325" spans="2:2" x14ac:dyDescent="0.2">
      <c r="B325" s="1"/>
    </row>
    <row r="326" spans="2:2" x14ac:dyDescent="0.2">
      <c r="B326" s="1"/>
    </row>
    <row r="327" spans="2:2" x14ac:dyDescent="0.2">
      <c r="B327" s="1"/>
    </row>
    <row r="328" spans="2:2" x14ac:dyDescent="0.2">
      <c r="B328" s="1"/>
    </row>
    <row r="329" spans="2:2" x14ac:dyDescent="0.2">
      <c r="B329" s="1"/>
    </row>
    <row r="330" spans="2:2" x14ac:dyDescent="0.2">
      <c r="B330" s="1"/>
    </row>
    <row r="331" spans="2:2" x14ac:dyDescent="0.2">
      <c r="B331" s="1"/>
    </row>
    <row r="332" spans="2:2" x14ac:dyDescent="0.2">
      <c r="B332" s="1"/>
    </row>
    <row r="333" spans="2:2" x14ac:dyDescent="0.2">
      <c r="B333" s="1"/>
    </row>
    <row r="334" spans="2:2" x14ac:dyDescent="0.2">
      <c r="B334" s="1"/>
    </row>
    <row r="335" spans="2:2" x14ac:dyDescent="0.2">
      <c r="B335" s="1"/>
    </row>
    <row r="336" spans="2:2" x14ac:dyDescent="0.2">
      <c r="B336" s="1"/>
    </row>
    <row r="337" spans="2:2" x14ac:dyDescent="0.2">
      <c r="B337" s="1"/>
    </row>
    <row r="338" spans="2:2" x14ac:dyDescent="0.2">
      <c r="B338" s="1"/>
    </row>
    <row r="339" spans="2:2" x14ac:dyDescent="0.2">
      <c r="B339" s="1"/>
    </row>
    <row r="340" spans="2:2" x14ac:dyDescent="0.2">
      <c r="B340" s="1"/>
    </row>
    <row r="341" spans="2:2" x14ac:dyDescent="0.2">
      <c r="B341" s="1"/>
    </row>
    <row r="342" spans="2:2" x14ac:dyDescent="0.2">
      <c r="B342" s="1"/>
    </row>
    <row r="343" spans="2:2" x14ac:dyDescent="0.2">
      <c r="B343" s="1"/>
    </row>
    <row r="344" spans="2:2" x14ac:dyDescent="0.2">
      <c r="B344" s="1"/>
    </row>
    <row r="345" spans="2:2" x14ac:dyDescent="0.2">
      <c r="B345" s="1"/>
    </row>
    <row r="346" spans="2:2" x14ac:dyDescent="0.2">
      <c r="B346" s="1"/>
    </row>
    <row r="347" spans="2:2" x14ac:dyDescent="0.2">
      <c r="B347" s="1"/>
    </row>
    <row r="348" spans="2:2" x14ac:dyDescent="0.2">
      <c r="B348" s="1"/>
    </row>
    <row r="349" spans="2:2" x14ac:dyDescent="0.2">
      <c r="B349" s="1"/>
    </row>
    <row r="350" spans="2:2" x14ac:dyDescent="0.2">
      <c r="B350" s="1"/>
    </row>
    <row r="351" spans="2:2" x14ac:dyDescent="0.2">
      <c r="B351" s="1"/>
    </row>
    <row r="352" spans="2:2" x14ac:dyDescent="0.2">
      <c r="B352" s="1"/>
    </row>
    <row r="353" spans="2:2" x14ac:dyDescent="0.2">
      <c r="B353" s="1"/>
    </row>
    <row r="354" spans="2:2" x14ac:dyDescent="0.2">
      <c r="B354" s="1"/>
    </row>
    <row r="355" spans="2:2" x14ac:dyDescent="0.2">
      <c r="B355" s="1"/>
    </row>
    <row r="356" spans="2:2" x14ac:dyDescent="0.2">
      <c r="B356" s="1"/>
    </row>
    <row r="357" spans="2:2" x14ac:dyDescent="0.2">
      <c r="B357" s="1"/>
    </row>
    <row r="358" spans="2:2" x14ac:dyDescent="0.2">
      <c r="B358" s="1"/>
    </row>
    <row r="359" spans="2:2" x14ac:dyDescent="0.2">
      <c r="B359" s="1"/>
    </row>
    <row r="360" spans="2:2" x14ac:dyDescent="0.2">
      <c r="B360" s="1"/>
    </row>
    <row r="361" spans="2:2" x14ac:dyDescent="0.2">
      <c r="B361" s="1"/>
    </row>
    <row r="362" spans="2:2" x14ac:dyDescent="0.2">
      <c r="B362" s="1"/>
    </row>
    <row r="363" spans="2:2" x14ac:dyDescent="0.2">
      <c r="B363" s="1"/>
    </row>
    <row r="364" spans="2:2" x14ac:dyDescent="0.2">
      <c r="B364" s="1"/>
    </row>
    <row r="365" spans="2:2" x14ac:dyDescent="0.2">
      <c r="B365" s="1"/>
    </row>
    <row r="366" spans="2:2" x14ac:dyDescent="0.2">
      <c r="B366" s="1"/>
    </row>
    <row r="367" spans="2:2" x14ac:dyDescent="0.2">
      <c r="B367" s="1"/>
    </row>
    <row r="368" spans="2:2" x14ac:dyDescent="0.2">
      <c r="B368" s="1"/>
    </row>
    <row r="369" spans="2:2" x14ac:dyDescent="0.2">
      <c r="B369" s="1"/>
    </row>
    <row r="370" spans="2:2" x14ac:dyDescent="0.2">
      <c r="B370" s="1"/>
    </row>
    <row r="371" spans="2:2" x14ac:dyDescent="0.2">
      <c r="B371" s="1"/>
    </row>
    <row r="372" spans="2:2" x14ac:dyDescent="0.2">
      <c r="B372" s="1"/>
    </row>
    <row r="373" spans="2:2" x14ac:dyDescent="0.2">
      <c r="B373" s="1"/>
    </row>
    <row r="374" spans="2:2" x14ac:dyDescent="0.2">
      <c r="B374" s="1"/>
    </row>
    <row r="375" spans="2:2" x14ac:dyDescent="0.2">
      <c r="B375" s="1"/>
    </row>
    <row r="376" spans="2:2" x14ac:dyDescent="0.2">
      <c r="B376" s="1"/>
    </row>
    <row r="377" spans="2:2" x14ac:dyDescent="0.2">
      <c r="B377" s="1"/>
    </row>
    <row r="378" spans="2:2" x14ac:dyDescent="0.2">
      <c r="B378" s="1"/>
    </row>
    <row r="379" spans="2:2" x14ac:dyDescent="0.2">
      <c r="B379" s="1"/>
    </row>
    <row r="380" spans="2:2" x14ac:dyDescent="0.2">
      <c r="B380" s="1"/>
    </row>
    <row r="381" spans="2:2" x14ac:dyDescent="0.2">
      <c r="B381" s="1"/>
    </row>
    <row r="382" spans="2:2" x14ac:dyDescent="0.2">
      <c r="B382" s="1"/>
    </row>
    <row r="383" spans="2:2" x14ac:dyDescent="0.2">
      <c r="B383" s="1"/>
    </row>
    <row r="384" spans="2:2" x14ac:dyDescent="0.2">
      <c r="B384" s="1"/>
    </row>
    <row r="385" spans="2:2" x14ac:dyDescent="0.2">
      <c r="B385" s="1"/>
    </row>
    <row r="386" spans="2:2" x14ac:dyDescent="0.2">
      <c r="B386" s="1"/>
    </row>
    <row r="387" spans="2:2" x14ac:dyDescent="0.2">
      <c r="B387" s="1"/>
    </row>
    <row r="388" spans="2:2" x14ac:dyDescent="0.2">
      <c r="B388" s="1"/>
    </row>
    <row r="389" spans="2:2" x14ac:dyDescent="0.2">
      <c r="B389" s="1"/>
    </row>
    <row r="390" spans="2:2" x14ac:dyDescent="0.2">
      <c r="B390" s="1"/>
    </row>
    <row r="391" spans="2:2" x14ac:dyDescent="0.2">
      <c r="B391" s="1"/>
    </row>
  </sheetData>
  <sheetProtection sheet="1" objects="1" scenarios="1"/>
  <mergeCells count="18">
    <mergeCell ref="C97:D97"/>
    <mergeCell ref="A98:B98"/>
    <mergeCell ref="A100:B100"/>
    <mergeCell ref="A16:B16"/>
    <mergeCell ref="A36:B36"/>
    <mergeCell ref="A57:B57"/>
    <mergeCell ref="A68:B68"/>
    <mergeCell ref="A84:B84"/>
    <mergeCell ref="A99:B99"/>
    <mergeCell ref="A97:B97"/>
    <mergeCell ref="A5:B5"/>
    <mergeCell ref="A8:B8"/>
    <mergeCell ref="A13:B13"/>
    <mergeCell ref="C1:D1"/>
    <mergeCell ref="A4:B4"/>
    <mergeCell ref="A1:B3"/>
    <mergeCell ref="C2:D2"/>
    <mergeCell ref="C3:D3"/>
  </mergeCells>
  <pageMargins left="0.25" right="0.25" top="0.75" bottom="0.75" header="0.3" footer="0.3"/>
  <pageSetup paperSize="9" fitToHeight="0" orientation="landscape" r:id="rId1"/>
  <rowBreaks count="4" manualBreakCount="4">
    <brk id="19" max="3" man="1"/>
    <brk id="35" max="3" man="1"/>
    <brk id="56" max="3" man="1"/>
    <brk id="7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BF156-A060-46B4-9795-D9FD01F6988F}">
  <dimension ref="A1:D150"/>
  <sheetViews>
    <sheetView zoomScaleNormal="100" workbookViewId="0">
      <selection activeCell="C3" sqref="C3:D3"/>
    </sheetView>
  </sheetViews>
  <sheetFormatPr baseColWidth="10" defaultColWidth="8.83203125" defaultRowHeight="15" x14ac:dyDescent="0.2"/>
  <cols>
    <col min="1" max="1" width="7.1640625" customWidth="1"/>
    <col min="2" max="2" width="99.5" customWidth="1"/>
    <col min="3" max="3" width="7.33203125" customWidth="1"/>
    <col min="4" max="4" width="27.33203125" customWidth="1"/>
  </cols>
  <sheetData>
    <row r="1" spans="1:4" ht="19" customHeight="1" x14ac:dyDescent="0.2">
      <c r="A1" s="108" t="s">
        <v>94</v>
      </c>
      <c r="B1" s="109"/>
      <c r="C1" s="104" t="str">
        <f>"Yritys: "&amp;Taustatiedot!C4</f>
        <v xml:space="preserve">Yritys: </v>
      </c>
      <c r="D1" s="105"/>
    </row>
    <row r="2" spans="1:4" ht="19" customHeight="1" x14ac:dyDescent="0.2">
      <c r="A2" s="110"/>
      <c r="B2" s="111"/>
      <c r="C2" s="104" t="str">
        <f>"Pvm: "&amp;Taustatiedot!C5</f>
        <v xml:space="preserve">Pvm: </v>
      </c>
      <c r="D2" s="105"/>
    </row>
    <row r="3" spans="1:4" ht="19" customHeight="1" x14ac:dyDescent="0.2">
      <c r="A3" s="112"/>
      <c r="B3" s="113"/>
      <c r="C3" s="104" t="s">
        <v>92</v>
      </c>
      <c r="D3" s="105"/>
    </row>
    <row r="4" spans="1:4" ht="47.25" customHeight="1" x14ac:dyDescent="0.2">
      <c r="A4" s="106" t="s">
        <v>93</v>
      </c>
      <c r="B4" s="107"/>
      <c r="C4" s="17" t="s">
        <v>56</v>
      </c>
      <c r="D4" s="25" t="s">
        <v>55</v>
      </c>
    </row>
    <row r="5" spans="1:4" ht="21" x14ac:dyDescent="0.25">
      <c r="A5" s="120" t="s">
        <v>57</v>
      </c>
      <c r="B5" s="121"/>
      <c r="C5" s="45"/>
      <c r="D5" s="46"/>
    </row>
    <row r="6" spans="1:4" ht="21" x14ac:dyDescent="0.25">
      <c r="A6" s="122" t="s">
        <v>13</v>
      </c>
      <c r="B6" s="123"/>
      <c r="C6" s="35"/>
      <c r="D6" s="35"/>
    </row>
    <row r="7" spans="1:4" ht="21" x14ac:dyDescent="0.25">
      <c r="A7" s="47">
        <f>Pisteytys!B88</f>
        <v>85</v>
      </c>
      <c r="B7" s="48" t="str">
        <f>Pisteytys!C88</f>
        <v>Yrityksellä on sertifioitu laatujärjestelmä</v>
      </c>
      <c r="C7" s="35"/>
      <c r="D7" s="35"/>
    </row>
    <row r="8" spans="1:4" ht="21" x14ac:dyDescent="0.25">
      <c r="A8" s="47">
        <f>Pisteytys!B89</f>
        <v>86</v>
      </c>
      <c r="B8" s="48" t="str">
        <f>Pisteytys!C89</f>
        <v>Laatupoikkeaminen hallintaan on toimiva prosessi</v>
      </c>
      <c r="C8" s="45"/>
      <c r="D8" s="46"/>
    </row>
    <row r="9" spans="1:4" ht="33" customHeight="1" x14ac:dyDescent="0.25">
      <c r="A9" s="47">
        <f>Pisteytys!B90</f>
        <v>87</v>
      </c>
      <c r="B9" s="48" t="str">
        <f>Pisteytys!C90</f>
        <v>Yrityksen jatkuvan parantamisen prosessi tuottaa toimivia ratkaisuja ja työntekijät ovat siihen tyytyväisiä</v>
      </c>
      <c r="C9" s="35"/>
      <c r="D9" s="35"/>
    </row>
    <row r="10" spans="1:4" ht="21" x14ac:dyDescent="0.25">
      <c r="A10" s="47">
        <f>Pisteytys!B91</f>
        <v>88</v>
      </c>
      <c r="B10" s="48" t="str">
        <f>Pisteytys!C91</f>
        <v xml:space="preserve">Työprosesseista on kattavat ja selkeät ohjeet </v>
      </c>
      <c r="C10" s="35"/>
      <c r="D10" s="35"/>
    </row>
    <row r="11" spans="1:4" ht="21" x14ac:dyDescent="0.25">
      <c r="A11" s="47">
        <f>Pisteytys!B92</f>
        <v>89</v>
      </c>
      <c r="B11" s="48" t="str">
        <f>Pisteytys!C92</f>
        <v>Työntekijät on ohjeistettu toimimaan häiriötilanteissa</v>
      </c>
      <c r="C11" s="35"/>
      <c r="D11" s="35"/>
    </row>
    <row r="12" spans="1:4" ht="21" x14ac:dyDescent="0.25">
      <c r="A12" s="47">
        <f>Pisteytys!B93</f>
        <v>90</v>
      </c>
      <c r="B12" s="48" t="str">
        <f>Pisteytys!C93</f>
        <v>Sattuneet tapaturmat, törmäykset ja läheltä piti -tilanteet kirjataan ja käsitellään järjestelmällisesti</v>
      </c>
      <c r="C12" s="35"/>
      <c r="D12" s="35"/>
    </row>
    <row r="13" spans="1:4" ht="21" x14ac:dyDescent="0.25">
      <c r="A13" s="47">
        <f>Pisteytys!B94</f>
        <v>91</v>
      </c>
      <c r="B13" s="48" t="str">
        <f>Pisteytys!C94</f>
        <v>Työhön perehdytys toteutetaan kirjallisen ohjeistuksen mukaan</v>
      </c>
      <c r="C13" s="45"/>
      <c r="D13" s="46"/>
    </row>
    <row r="14" spans="1:4" ht="21" x14ac:dyDescent="0.25">
      <c r="A14" s="47">
        <f>Pisteytys!B95</f>
        <v>92</v>
      </c>
      <c r="B14" s="48" t="str">
        <f>Pisteytys!C95</f>
        <v>Asiakaspalautteet käsitellään järjestelmällisesti</v>
      </c>
      <c r="C14" s="35"/>
      <c r="D14" s="35"/>
    </row>
    <row r="15" spans="1:4" ht="21" x14ac:dyDescent="0.25">
      <c r="A15" s="47">
        <f>Pisteytys!B96</f>
        <v>93</v>
      </c>
      <c r="B15" s="48" t="str">
        <f>Pisteytys!C96</f>
        <v>Asiakas pystyy seuraamaan tilauksensa etenemistä</v>
      </c>
      <c r="C15" s="35"/>
      <c r="D15" s="35"/>
    </row>
    <row r="16" spans="1:4" ht="18.75" customHeight="1" x14ac:dyDescent="0.25">
      <c r="A16" s="102" t="s">
        <v>11</v>
      </c>
      <c r="B16" s="103"/>
      <c r="C16" s="45"/>
      <c r="D16" s="46"/>
    </row>
    <row r="17" spans="1:4" ht="21" x14ac:dyDescent="0.25">
      <c r="A17" s="48">
        <f>Pisteytys!B97</f>
        <v>94</v>
      </c>
      <c r="B17" s="48" t="str">
        <f>Pisteytys!C97</f>
        <v>Työntekijöillä/tiimeillä on selkeästi määritellyt päivittäiset/viikoittaiset tavoitteet</v>
      </c>
      <c r="C17" s="35"/>
      <c r="D17" s="35"/>
    </row>
    <row r="18" spans="1:4" ht="21" x14ac:dyDescent="0.25">
      <c r="A18" s="48">
        <f>Pisteytys!B98</f>
        <v>95</v>
      </c>
      <c r="B18" s="48" t="str">
        <f>Pisteytys!C98</f>
        <v>Operatiiviset tavoitteet ja tehokkuuden seurantamittarit ovat hyvin nähtävillä</v>
      </c>
      <c r="C18" s="35"/>
      <c r="D18" s="35"/>
    </row>
    <row r="19" spans="1:4" ht="21" x14ac:dyDescent="0.25">
      <c r="A19" s="48">
        <f>Pisteytys!B99</f>
        <v>96</v>
      </c>
      <c r="B19" s="48" t="str">
        <f>Pisteytys!C99</f>
        <v>Työtilanne ja poikkeamat käydään päivittäin läpi työnjohdon kanssa</v>
      </c>
      <c r="C19" s="35"/>
      <c r="D19" s="35"/>
    </row>
    <row r="20" spans="1:4" ht="21" x14ac:dyDescent="0.25">
      <c r="A20" s="48">
        <f>Pisteytys!B100</f>
        <v>97</v>
      </c>
      <c r="B20" s="48" t="str">
        <f>Pisteytys!C100</f>
        <v>Henkilöt voivat tarvittaessa siirtyä joustavasti eri työtehtävien välillä</v>
      </c>
      <c r="C20" s="35"/>
      <c r="D20" s="35"/>
    </row>
    <row r="21" spans="1:4" ht="21" x14ac:dyDescent="0.25">
      <c r="A21" s="48">
        <f>Pisteytys!B101</f>
        <v>98</v>
      </c>
      <c r="B21" s="48" t="str">
        <f>Pisteytys!C101</f>
        <v>Työntekijöiden tavoitteisiin sidottu kannustinjärjestelmä ohjaa päivittäistä toimintaa</v>
      </c>
      <c r="C21" s="35"/>
      <c r="D21" s="35"/>
    </row>
    <row r="22" spans="1:4" ht="21" x14ac:dyDescent="0.25">
      <c r="A22" s="48">
        <f>Pisteytys!B102</f>
        <v>99</v>
      </c>
      <c r="B22" s="48" t="str">
        <f>Pisteytys!C102</f>
        <v>Asiakastyytyväisyys ja toimitusvirhetilastot ovat hyvin nähtävillä</v>
      </c>
      <c r="C22" s="35"/>
      <c r="D22" s="35"/>
    </row>
    <row r="23" spans="1:4" ht="18" customHeight="1" x14ac:dyDescent="0.25">
      <c r="A23" s="102" t="s">
        <v>58</v>
      </c>
      <c r="B23" s="103"/>
      <c r="C23" s="35"/>
      <c r="D23" s="35"/>
    </row>
    <row r="24" spans="1:4" ht="21" x14ac:dyDescent="0.25">
      <c r="A24" s="48">
        <f>Pisteytys!B103</f>
        <v>100</v>
      </c>
      <c r="B24" s="48" t="str">
        <f>Pisteytys!C103</f>
        <v>Usein toistuvat työvaiheet on vakioitu</v>
      </c>
      <c r="C24" s="35"/>
      <c r="D24" s="35"/>
    </row>
    <row r="25" spans="1:4" ht="24.75" customHeight="1" x14ac:dyDescent="0.25">
      <c r="A25" s="48">
        <f>Pisteytys!B104</f>
        <v>101</v>
      </c>
      <c r="B25" s="48" t="str">
        <f>Pisteytys!C104</f>
        <v>Mahdollisuudet useasti toistuvien siirtojen tai työvaiheiden automatisointiin on selvitetty</v>
      </c>
      <c r="C25" s="35"/>
      <c r="D25" s="35"/>
    </row>
    <row r="26" spans="1:4" ht="21" x14ac:dyDescent="0.25">
      <c r="A26" s="48">
        <f>Pisteytys!B105</f>
        <v>102</v>
      </c>
      <c r="B26" s="48" t="str">
        <f>Pisteytys!C105</f>
        <v>Mahdollisuudet tilankäytön tehostamiseen varastoautomaattien käytöllä on selvitetty</v>
      </c>
      <c r="C26" s="35"/>
      <c r="D26" s="35"/>
    </row>
    <row r="27" spans="1:4" ht="21" customHeight="1" x14ac:dyDescent="0.25">
      <c r="A27" s="48">
        <f>Pisteytys!B106</f>
        <v>103</v>
      </c>
      <c r="B27" s="48" t="str">
        <f>Pisteytys!C106</f>
        <v>Mahdollisuudet varaston tehokkuuden parantamiseen varaston automatisoinnilla on selvitetty</v>
      </c>
      <c r="C27" s="35"/>
      <c r="D27" s="35"/>
    </row>
    <row r="28" spans="1:4" ht="21" x14ac:dyDescent="0.25">
      <c r="A28" s="48">
        <f>Pisteytys!B107</f>
        <v>104</v>
      </c>
      <c r="B28" s="48" t="str">
        <f>Pisteytys!C107</f>
        <v>Nykyiset tietojärjestelmät tukevat hyvin toimintojen automatisointia</v>
      </c>
      <c r="C28" s="35"/>
      <c r="D28" s="35"/>
    </row>
    <row r="29" spans="1:4" ht="18.75" customHeight="1" x14ac:dyDescent="0.25">
      <c r="A29" s="102" t="s">
        <v>15</v>
      </c>
      <c r="B29" s="103"/>
      <c r="C29" s="35"/>
      <c r="D29" s="35"/>
    </row>
    <row r="30" spans="1:4" ht="21" x14ac:dyDescent="0.25">
      <c r="A30" s="48">
        <f>Pisteytys!B108</f>
        <v>105</v>
      </c>
      <c r="B30" s="48" t="str">
        <f>Pisteytys!C108</f>
        <v>Hankinta- ja täydennysprosesseja kehitetään avoimesti tavarantoimittajien kanssa</v>
      </c>
      <c r="C30" s="35"/>
      <c r="D30" s="35"/>
    </row>
    <row r="31" spans="1:4" ht="21" x14ac:dyDescent="0.25">
      <c r="A31" s="48">
        <f>Pisteytys!B109</f>
        <v>106</v>
      </c>
      <c r="B31" s="48" t="str">
        <f>Pisteytys!C109</f>
        <v>Järjestelmästä tulee täydennysehdotus, kun tuotetta pitää ostaa lisää</v>
      </c>
      <c r="C31" s="35"/>
      <c r="D31" s="35"/>
    </row>
    <row r="32" spans="1:4" ht="40" x14ac:dyDescent="0.25">
      <c r="A32" s="48">
        <f>Pisteytys!B110</f>
        <v>107</v>
      </c>
      <c r="B32" s="48" t="str">
        <f>Pisteytys!C110</f>
        <v>Ostotilaus menee järjestelmästä toimittajalle sähköisesti ja toimittajan tilausvahvistus käsitellään automaattisesti</v>
      </c>
      <c r="C32" s="35"/>
      <c r="D32" s="35"/>
    </row>
    <row r="33" spans="1:4" ht="21" x14ac:dyDescent="0.25">
      <c r="A33" s="48">
        <f>Pisteytys!B111</f>
        <v>108</v>
      </c>
      <c r="B33" s="48" t="str">
        <f>Pisteytys!C111</f>
        <v>Toimittajien toimitusvarmuutta ja täsmällisyyttä seurataan</v>
      </c>
      <c r="C33" s="35"/>
      <c r="D33" s="35"/>
    </row>
    <row r="34" spans="1:4" ht="21" x14ac:dyDescent="0.25">
      <c r="A34" s="48">
        <f>Pisteytys!B112</f>
        <v>109</v>
      </c>
      <c r="B34" s="48" t="str">
        <f>Pisteytys!C112</f>
        <v>Käytössä on säännöllinen toimittajien arviointi- ja valintaprosessi</v>
      </c>
      <c r="C34" s="35"/>
      <c r="D34" s="35"/>
    </row>
    <row r="35" spans="1:4" ht="21" x14ac:dyDescent="0.25">
      <c r="A35" s="102" t="s">
        <v>23</v>
      </c>
      <c r="B35" s="103"/>
      <c r="C35" s="35"/>
      <c r="D35" s="35"/>
    </row>
    <row r="36" spans="1:4" ht="21" x14ac:dyDescent="0.25">
      <c r="A36" s="48">
        <f>Pisteytys!B113</f>
        <v>110</v>
      </c>
      <c r="B36" s="48" t="str">
        <f>Pisteytys!C113</f>
        <v>Materiaalitoimintojen kehittämisvastuut ja päätösmenettelyt ovat selkeät</v>
      </c>
      <c r="C36" s="45"/>
      <c r="D36" s="46"/>
    </row>
    <row r="37" spans="1:4" ht="40" x14ac:dyDescent="0.25">
      <c r="A37" s="48">
        <f>Pisteytys!B114</f>
        <v>111</v>
      </c>
      <c r="B37" s="48" t="str">
        <f>Pisteytys!C114</f>
        <v>Uusien nimikkeiden käyttöönotossa, kiertämättömien nimikkeiden poistossa ja varastopaikkojen uudelleen sijoitteluissa on selkeät toimintatavat</v>
      </c>
      <c r="C37" s="35"/>
      <c r="D37" s="35"/>
    </row>
    <row r="38" spans="1:4" ht="40" x14ac:dyDescent="0.25">
      <c r="A38" s="48">
        <f>Pisteytys!B115</f>
        <v>112</v>
      </c>
      <c r="B38" s="48" t="str">
        <f>Pisteytys!C115</f>
        <v>Käytössä olevat tietotekniset ratkaisut, esim. toiminnanohjaus-, varastonhallinta-, tuotannonohjausjärjestelmät tukevat hyvin toimintaa</v>
      </c>
      <c r="C38" s="35"/>
      <c r="D38" s="35"/>
    </row>
    <row r="39" spans="1:4" ht="21" x14ac:dyDescent="0.25">
      <c r="A39" s="48">
        <f>Pisteytys!B116</f>
        <v>113</v>
      </c>
      <c r="B39" s="48" t="str">
        <f>Pisteytys!C116</f>
        <v xml:space="preserve">Tuotantoprosessien kehittämiselle on määritetty strategiset tavoitteet ja suunnitelma </v>
      </c>
      <c r="C39" s="35"/>
      <c r="D39" s="35"/>
    </row>
    <row r="40" spans="1:4" ht="21" x14ac:dyDescent="0.25">
      <c r="A40" s="102" t="s">
        <v>16</v>
      </c>
      <c r="B40" s="103"/>
      <c r="C40" s="35"/>
      <c r="D40" s="35"/>
    </row>
    <row r="41" spans="1:4" ht="21" x14ac:dyDescent="0.25">
      <c r="A41" s="48">
        <f>Pisteytys!B117</f>
        <v>114</v>
      </c>
      <c r="B41" s="48" t="str">
        <f>Pisteytys!C117</f>
        <v>Tuotannon johdolla on ajantasaiset ja luotettavat toimitusennusteet</v>
      </c>
      <c r="C41" s="35"/>
      <c r="D41" s="35"/>
    </row>
    <row r="42" spans="1:4" ht="30.75" customHeight="1" x14ac:dyDescent="0.25">
      <c r="A42" s="48">
        <f>Pisteytys!B118</f>
        <v>115</v>
      </c>
      <c r="B42" s="48" t="str">
        <f>Pisteytys!C118</f>
        <v>Tuotanto ja hankinta saavat luotettavaa tietoa tuotteiden / nimikkeiden elinkaaren vaiheista</v>
      </c>
      <c r="C42" s="35"/>
      <c r="D42" s="35"/>
    </row>
    <row r="43" spans="1:4" ht="21" x14ac:dyDescent="0.25">
      <c r="A43" s="48">
        <f>Pisteytys!B119</f>
        <v>116</v>
      </c>
      <c r="B43" s="48" t="str">
        <f>Pisteytys!C119</f>
        <v>Tuotekehitys huomioi uusien tuotteiden rakenteissa jo käytössä olevat nimikkeet</v>
      </c>
      <c r="C43" s="35"/>
      <c r="D43" s="35"/>
    </row>
    <row r="44" spans="1:4" ht="21" x14ac:dyDescent="0.25">
      <c r="A44" s="48">
        <f>Pisteytys!B120</f>
        <v>117</v>
      </c>
      <c r="B44" s="48" t="str">
        <f>Pisteytys!C120</f>
        <v>Myynnillä on ajan tasalla olevat tuotantoennusteet</v>
      </c>
      <c r="C44" s="35"/>
      <c r="D44" s="35"/>
    </row>
    <row r="45" spans="1:4" ht="21" x14ac:dyDescent="0.25">
      <c r="A45" s="48">
        <f>Pisteytys!B121</f>
        <v>118</v>
      </c>
      <c r="B45" s="48" t="str">
        <f>Pisteytys!C121</f>
        <v>Osto saa hyvissä ajoin tiedon materiaalitarpeista</v>
      </c>
      <c r="C45" s="35"/>
      <c r="D45" s="35"/>
    </row>
    <row r="46" spans="1:4" ht="21" x14ac:dyDescent="0.25">
      <c r="A46" s="48">
        <f>Pisteytys!B122</f>
        <v>119</v>
      </c>
      <c r="B46" s="48" t="str">
        <f>Pisteytys!C122</f>
        <v>Tuotekehitys saa tiedon testauksessa, asennusvaiheessa tai asiakkaalla ilmenneistä tuotevirheistä</v>
      </c>
      <c r="C46" s="35"/>
      <c r="D46" s="35"/>
    </row>
    <row r="47" spans="1:4" ht="21" x14ac:dyDescent="0.25">
      <c r="A47" s="48">
        <f>Pisteytys!B123</f>
        <v>120</v>
      </c>
      <c r="B47" s="48" t="str">
        <f>Pisteytys!C123</f>
        <v>Taloushallinto saa jälkilaskentaa varten riittävät tiedot tuotantokustannuksista</v>
      </c>
      <c r="C47" s="35"/>
      <c r="D47" s="35"/>
    </row>
    <row r="48" spans="1:4" ht="21" x14ac:dyDescent="0.25">
      <c r="A48" s="48">
        <f>Pisteytys!B124</f>
        <v>121</v>
      </c>
      <c r="B48" s="48" t="str">
        <f>Pisteytys!C124</f>
        <v>Lähettämö saa oikeaan aikaan tiedon ja dokumentit kuljetusten tilaamista varten</v>
      </c>
      <c r="C48" s="35"/>
      <c r="D48" s="35"/>
    </row>
    <row r="49" spans="1:4" ht="21" x14ac:dyDescent="0.25">
      <c r="C49" s="35"/>
      <c r="D49" s="35"/>
    </row>
    <row r="50" spans="1:4" ht="21" x14ac:dyDescent="0.25">
      <c r="C50" s="35"/>
      <c r="D50" s="35"/>
    </row>
    <row r="51" spans="1:4" ht="21" x14ac:dyDescent="0.25">
      <c r="A51" s="33"/>
      <c r="B51" s="34"/>
      <c r="C51" s="35"/>
      <c r="D51" s="35"/>
    </row>
    <row r="52" spans="1:4" ht="24" x14ac:dyDescent="0.25">
      <c r="A52" s="26"/>
      <c r="B52" s="27"/>
      <c r="C52" s="35"/>
      <c r="D52" s="35"/>
    </row>
    <row r="53" spans="1:4" ht="24" x14ac:dyDescent="0.25">
      <c r="A53" s="26"/>
      <c r="B53" s="27"/>
      <c r="C53" s="35"/>
      <c r="D53" s="35"/>
    </row>
    <row r="54" spans="1:4" ht="24" x14ac:dyDescent="0.25">
      <c r="A54" s="26"/>
      <c r="B54" s="27"/>
      <c r="C54" s="35"/>
      <c r="D54" s="35"/>
    </row>
    <row r="55" spans="1:4" ht="24" x14ac:dyDescent="0.25">
      <c r="A55" s="26"/>
      <c r="B55" s="27"/>
      <c r="C55" s="35"/>
      <c r="D55" s="35"/>
    </row>
    <row r="56" spans="1:4" ht="24" x14ac:dyDescent="0.25">
      <c r="A56" s="26"/>
      <c r="B56" s="27"/>
      <c r="C56" s="35"/>
      <c r="D56" s="35"/>
    </row>
    <row r="57" spans="1:4" ht="24" x14ac:dyDescent="0.25">
      <c r="A57" s="26"/>
      <c r="B57" s="27"/>
      <c r="C57" s="45"/>
      <c r="D57" s="46"/>
    </row>
    <row r="58" spans="1:4" ht="24" x14ac:dyDescent="0.25">
      <c r="A58" s="26"/>
      <c r="B58" s="27"/>
      <c r="C58" s="35"/>
      <c r="D58" s="35"/>
    </row>
    <row r="59" spans="1:4" ht="24" x14ac:dyDescent="0.25">
      <c r="A59" s="26"/>
      <c r="B59" s="27"/>
      <c r="C59" s="35"/>
      <c r="D59" s="35"/>
    </row>
    <row r="60" spans="1:4" ht="24" x14ac:dyDescent="0.25">
      <c r="A60" s="26"/>
      <c r="B60" s="27"/>
      <c r="C60" s="35"/>
      <c r="D60" s="35"/>
    </row>
    <row r="61" spans="1:4" ht="24" x14ac:dyDescent="0.25">
      <c r="A61" s="26"/>
      <c r="B61" s="27"/>
      <c r="C61" s="35"/>
      <c r="D61" s="35"/>
    </row>
    <row r="62" spans="1:4" ht="24" x14ac:dyDescent="0.25">
      <c r="A62" s="26"/>
      <c r="B62" s="27"/>
      <c r="C62" s="35"/>
      <c r="D62" s="35"/>
    </row>
    <row r="63" spans="1:4" ht="24" x14ac:dyDescent="0.25">
      <c r="A63" s="26"/>
      <c r="B63" s="27"/>
      <c r="C63" s="35"/>
      <c r="D63" s="35"/>
    </row>
    <row r="64" spans="1:4" ht="21" x14ac:dyDescent="0.25">
      <c r="C64" s="35"/>
      <c r="D64" s="35"/>
    </row>
    <row r="65" spans="3:4" ht="21" x14ac:dyDescent="0.25">
      <c r="C65" s="35"/>
      <c r="D65" s="35"/>
    </row>
    <row r="66" spans="3:4" ht="21" x14ac:dyDescent="0.25">
      <c r="C66" s="35"/>
      <c r="D66" s="35"/>
    </row>
    <row r="67" spans="3:4" ht="21" x14ac:dyDescent="0.25">
      <c r="C67" s="35"/>
      <c r="D67" s="35"/>
    </row>
    <row r="68" spans="3:4" ht="21" x14ac:dyDescent="0.25">
      <c r="C68" s="45"/>
      <c r="D68" s="46"/>
    </row>
    <row r="69" spans="3:4" ht="21" x14ac:dyDescent="0.25">
      <c r="C69" s="35"/>
      <c r="D69" s="35"/>
    </row>
    <row r="70" spans="3:4" ht="21" x14ac:dyDescent="0.25">
      <c r="C70" s="35"/>
      <c r="D70" s="35"/>
    </row>
    <row r="71" spans="3:4" ht="21" x14ac:dyDescent="0.25">
      <c r="C71" s="35"/>
      <c r="D71" s="35"/>
    </row>
    <row r="72" spans="3:4" ht="21" x14ac:dyDescent="0.25">
      <c r="C72" s="35"/>
      <c r="D72" s="35"/>
    </row>
    <row r="73" spans="3:4" ht="21" x14ac:dyDescent="0.25">
      <c r="C73" s="35"/>
      <c r="D73" s="35"/>
    </row>
    <row r="74" spans="3:4" ht="21" x14ac:dyDescent="0.25">
      <c r="C74" s="35"/>
      <c r="D74" s="35"/>
    </row>
    <row r="75" spans="3:4" ht="21" x14ac:dyDescent="0.25">
      <c r="C75" s="35"/>
      <c r="D75" s="35"/>
    </row>
    <row r="76" spans="3:4" ht="21" x14ac:dyDescent="0.25">
      <c r="C76" s="35"/>
      <c r="D76" s="35"/>
    </row>
    <row r="77" spans="3:4" ht="21" x14ac:dyDescent="0.25">
      <c r="C77" s="35"/>
      <c r="D77" s="35"/>
    </row>
    <row r="78" spans="3:4" ht="21" x14ac:dyDescent="0.25">
      <c r="C78" s="35"/>
      <c r="D78" s="35"/>
    </row>
    <row r="79" spans="3:4" ht="21" x14ac:dyDescent="0.25">
      <c r="C79" s="35"/>
      <c r="D79" s="35"/>
    </row>
    <row r="80" spans="3:4" ht="21" x14ac:dyDescent="0.25">
      <c r="C80" s="35"/>
      <c r="D80" s="35"/>
    </row>
    <row r="81" spans="3:4" ht="21" x14ac:dyDescent="0.25">
      <c r="C81" s="35"/>
      <c r="D81" s="35"/>
    </row>
    <row r="82" spans="3:4" ht="21" x14ac:dyDescent="0.25">
      <c r="C82" s="35"/>
      <c r="D82" s="35"/>
    </row>
    <row r="83" spans="3:4" ht="21" x14ac:dyDescent="0.25">
      <c r="C83" s="35"/>
      <c r="D83" s="35"/>
    </row>
    <row r="84" spans="3:4" ht="21" x14ac:dyDescent="0.25">
      <c r="C84" s="45"/>
      <c r="D84" s="46"/>
    </row>
    <row r="85" spans="3:4" ht="21" x14ac:dyDescent="0.25">
      <c r="C85" s="36"/>
      <c r="D85" s="35"/>
    </row>
    <row r="86" spans="3:4" ht="21" x14ac:dyDescent="0.25">
      <c r="C86" s="35"/>
      <c r="D86" s="35"/>
    </row>
    <row r="87" spans="3:4" ht="21" x14ac:dyDescent="0.25">
      <c r="C87" s="35"/>
      <c r="D87" s="35"/>
    </row>
    <row r="88" spans="3:4" ht="21" x14ac:dyDescent="0.25">
      <c r="C88" s="35"/>
      <c r="D88" s="35"/>
    </row>
    <row r="89" spans="3:4" ht="21" x14ac:dyDescent="0.25">
      <c r="C89" s="35"/>
      <c r="D89" s="35"/>
    </row>
    <row r="90" spans="3:4" ht="21" x14ac:dyDescent="0.25">
      <c r="C90" s="35"/>
      <c r="D90" s="35"/>
    </row>
    <row r="91" spans="3:4" ht="21" x14ac:dyDescent="0.25">
      <c r="C91" s="35"/>
      <c r="D91" s="35"/>
    </row>
    <row r="92" spans="3:4" ht="21" x14ac:dyDescent="0.25">
      <c r="C92" s="35"/>
      <c r="D92" s="35"/>
    </row>
    <row r="93" spans="3:4" ht="21" x14ac:dyDescent="0.25">
      <c r="C93" s="35"/>
      <c r="D93" s="35"/>
    </row>
    <row r="94" spans="3:4" ht="21" x14ac:dyDescent="0.25">
      <c r="C94" s="35"/>
      <c r="D94" s="35"/>
    </row>
    <row r="95" spans="3:4" ht="21" x14ac:dyDescent="0.25">
      <c r="C95" s="35"/>
      <c r="D95" s="35"/>
    </row>
    <row r="96" spans="3:4" ht="21" x14ac:dyDescent="0.25">
      <c r="C96" s="35"/>
      <c r="D96" s="35"/>
    </row>
    <row r="97" spans="3:4" ht="21" x14ac:dyDescent="0.2">
      <c r="C97" s="114"/>
      <c r="D97" s="115"/>
    </row>
    <row r="98" spans="3:4" ht="16" x14ac:dyDescent="0.2">
      <c r="C98" s="28"/>
      <c r="D98" s="71"/>
    </row>
    <row r="99" spans="3:4" x14ac:dyDescent="0.2">
      <c r="C99" s="24"/>
      <c r="D99" s="24"/>
    </row>
    <row r="100" spans="3:4" x14ac:dyDescent="0.2">
      <c r="C100" s="24"/>
      <c r="D100" s="24"/>
    </row>
    <row r="101" spans="3:4" x14ac:dyDescent="0.2">
      <c r="C101" s="24"/>
      <c r="D101" s="24"/>
    </row>
    <row r="102" spans="3:4" x14ac:dyDescent="0.2">
      <c r="C102" s="24"/>
      <c r="D102" s="24"/>
    </row>
    <row r="103" spans="3:4" x14ac:dyDescent="0.2">
      <c r="C103" s="24"/>
      <c r="D103" s="24"/>
    </row>
    <row r="104" spans="3:4" x14ac:dyDescent="0.2">
      <c r="C104" s="24"/>
      <c r="D104" s="24"/>
    </row>
    <row r="105" spans="3:4" x14ac:dyDescent="0.2">
      <c r="C105" s="24"/>
      <c r="D105" s="24"/>
    </row>
    <row r="106" spans="3:4" x14ac:dyDescent="0.2">
      <c r="C106" s="24"/>
      <c r="D106" s="24"/>
    </row>
    <row r="107" spans="3:4" x14ac:dyDescent="0.2">
      <c r="C107" s="24"/>
      <c r="D107" s="24"/>
    </row>
    <row r="108" spans="3:4" x14ac:dyDescent="0.2">
      <c r="C108" s="24"/>
      <c r="D108" s="24"/>
    </row>
    <row r="109" spans="3:4" x14ac:dyDescent="0.2">
      <c r="C109" s="24"/>
      <c r="D109" s="24"/>
    </row>
    <row r="110" spans="3:4" x14ac:dyDescent="0.2">
      <c r="C110" s="24"/>
      <c r="D110" s="24"/>
    </row>
    <row r="111" spans="3:4" x14ac:dyDescent="0.2">
      <c r="C111" s="24"/>
      <c r="D111" s="24"/>
    </row>
    <row r="112" spans="3:4" x14ac:dyDescent="0.2">
      <c r="C112" s="24"/>
      <c r="D112" s="24"/>
    </row>
    <row r="113" spans="3:4" x14ac:dyDescent="0.2">
      <c r="C113" s="24"/>
      <c r="D113" s="24"/>
    </row>
    <row r="114" spans="3:4" x14ac:dyDescent="0.2">
      <c r="C114" s="24"/>
      <c r="D114" s="24"/>
    </row>
    <row r="115" spans="3:4" x14ac:dyDescent="0.2">
      <c r="C115" s="24"/>
      <c r="D115" s="24"/>
    </row>
    <row r="116" spans="3:4" x14ac:dyDescent="0.2">
      <c r="C116" s="24"/>
      <c r="D116" s="24"/>
    </row>
    <row r="117" spans="3:4" x14ac:dyDescent="0.2">
      <c r="C117" s="24"/>
      <c r="D117" s="24"/>
    </row>
    <row r="118" spans="3:4" x14ac:dyDescent="0.2">
      <c r="C118" s="24"/>
      <c r="D118" s="24"/>
    </row>
    <row r="119" spans="3:4" x14ac:dyDescent="0.2">
      <c r="C119" s="24"/>
      <c r="D119" s="24"/>
    </row>
    <row r="120" spans="3:4" x14ac:dyDescent="0.2">
      <c r="C120" s="24"/>
      <c r="D120" s="24"/>
    </row>
    <row r="121" spans="3:4" x14ac:dyDescent="0.2">
      <c r="C121" s="24"/>
      <c r="D121" s="24"/>
    </row>
    <row r="122" spans="3:4" x14ac:dyDescent="0.2">
      <c r="C122" s="24"/>
      <c r="D122" s="24"/>
    </row>
    <row r="123" spans="3:4" x14ac:dyDescent="0.2">
      <c r="C123" s="24"/>
      <c r="D123" s="24"/>
    </row>
    <row r="124" spans="3:4" x14ac:dyDescent="0.2">
      <c r="C124" s="24"/>
      <c r="D124" s="24"/>
    </row>
    <row r="125" spans="3:4" x14ac:dyDescent="0.2">
      <c r="C125" s="24"/>
      <c r="D125" s="24"/>
    </row>
    <row r="126" spans="3:4" x14ac:dyDescent="0.2">
      <c r="C126" s="24"/>
      <c r="D126" s="24"/>
    </row>
    <row r="127" spans="3:4" x14ac:dyDescent="0.2">
      <c r="C127" s="24"/>
      <c r="D127" s="24"/>
    </row>
    <row r="128" spans="3:4" x14ac:dyDescent="0.2">
      <c r="C128" s="24"/>
      <c r="D128" s="24"/>
    </row>
    <row r="129" spans="3:4" x14ac:dyDescent="0.2">
      <c r="C129" s="24"/>
      <c r="D129" s="24"/>
    </row>
    <row r="130" spans="3:4" x14ac:dyDescent="0.2">
      <c r="C130" s="24"/>
      <c r="D130" s="24"/>
    </row>
    <row r="131" spans="3:4" x14ac:dyDescent="0.2">
      <c r="C131" s="24"/>
      <c r="D131" s="24"/>
    </row>
    <row r="132" spans="3:4" x14ac:dyDescent="0.2">
      <c r="C132" s="24"/>
      <c r="D132" s="24"/>
    </row>
    <row r="133" spans="3:4" x14ac:dyDescent="0.2">
      <c r="C133" s="24"/>
      <c r="D133" s="24"/>
    </row>
    <row r="134" spans="3:4" x14ac:dyDescent="0.2">
      <c r="C134" s="24"/>
      <c r="D134" s="24"/>
    </row>
    <row r="135" spans="3:4" x14ac:dyDescent="0.2">
      <c r="C135" s="24"/>
      <c r="D135" s="24"/>
    </row>
    <row r="136" spans="3:4" x14ac:dyDescent="0.2">
      <c r="C136" s="24"/>
      <c r="D136" s="24"/>
    </row>
    <row r="137" spans="3:4" x14ac:dyDescent="0.2">
      <c r="C137" s="24"/>
      <c r="D137" s="24"/>
    </row>
    <row r="138" spans="3:4" x14ac:dyDescent="0.2">
      <c r="C138" s="24"/>
      <c r="D138" s="24"/>
    </row>
    <row r="139" spans="3:4" x14ac:dyDescent="0.2">
      <c r="C139" s="24"/>
      <c r="D139" s="24"/>
    </row>
    <row r="140" spans="3:4" x14ac:dyDescent="0.2">
      <c r="C140" s="24"/>
      <c r="D140" s="24"/>
    </row>
    <row r="141" spans="3:4" x14ac:dyDescent="0.2">
      <c r="C141" s="24"/>
      <c r="D141" s="24"/>
    </row>
    <row r="142" spans="3:4" x14ac:dyDescent="0.2">
      <c r="C142" s="24"/>
      <c r="D142" s="24"/>
    </row>
    <row r="143" spans="3:4" x14ac:dyDescent="0.2">
      <c r="C143" s="24"/>
      <c r="D143" s="24"/>
    </row>
    <row r="144" spans="3:4" x14ac:dyDescent="0.2">
      <c r="C144" s="24"/>
      <c r="D144" s="24"/>
    </row>
    <row r="145" spans="3:4" x14ac:dyDescent="0.2">
      <c r="C145" s="24"/>
      <c r="D145" s="24"/>
    </row>
    <row r="146" spans="3:4" x14ac:dyDescent="0.2">
      <c r="C146" s="24"/>
      <c r="D146" s="24"/>
    </row>
    <row r="147" spans="3:4" x14ac:dyDescent="0.2">
      <c r="C147" s="24"/>
      <c r="D147" s="24"/>
    </row>
    <row r="148" spans="3:4" x14ac:dyDescent="0.2">
      <c r="C148" s="24"/>
      <c r="D148" s="24"/>
    </row>
    <row r="149" spans="3:4" x14ac:dyDescent="0.2">
      <c r="C149" s="24"/>
      <c r="D149" s="24"/>
    </row>
    <row r="150" spans="3:4" x14ac:dyDescent="0.2">
      <c r="C150" s="24"/>
      <c r="D150" s="24"/>
    </row>
  </sheetData>
  <sheetProtection sheet="1" objects="1" scenarios="1"/>
  <mergeCells count="13">
    <mergeCell ref="C97:D97"/>
    <mergeCell ref="A16:B16"/>
    <mergeCell ref="A23:B23"/>
    <mergeCell ref="A29:B29"/>
    <mergeCell ref="A35:B35"/>
    <mergeCell ref="A40:B40"/>
    <mergeCell ref="C1:D1"/>
    <mergeCell ref="A5:B5"/>
    <mergeCell ref="A6:B6"/>
    <mergeCell ref="A1:B3"/>
    <mergeCell ref="C2:D2"/>
    <mergeCell ref="C3:D3"/>
    <mergeCell ref="A4:B4"/>
  </mergeCells>
  <pageMargins left="0.25" right="0.25" top="0.75" bottom="0.75" header="0.3" footer="0.3"/>
  <pageSetup paperSize="9" fitToHeight="0" orientation="landscape" r:id="rId1"/>
  <rowBreaks count="2" manualBreakCount="2">
    <brk id="15" max="3" man="1"/>
    <brk id="34" max="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BC8A137FFDC447AF4AF6F2A48A4D19" ma:contentTypeVersion="12" ma:contentTypeDescription="Create a new document." ma:contentTypeScope="" ma:versionID="0628c0f0a7146253a0e077552d65391e">
  <xsd:schema xmlns:xsd="http://www.w3.org/2001/XMLSchema" xmlns:xs="http://www.w3.org/2001/XMLSchema" xmlns:p="http://schemas.microsoft.com/office/2006/metadata/properties" xmlns:ns2="d3614385-c18d-4827-ac5b-600ca711f239" xmlns:ns3="9d9d350e-764c-4e42-ba45-d630a687542a" targetNamespace="http://schemas.microsoft.com/office/2006/metadata/properties" ma:root="true" ma:fieldsID="f1e0df97a1c58a9e3dc0d032d97e4d42" ns2:_="" ns3:_="">
    <xsd:import namespace="d3614385-c18d-4827-ac5b-600ca711f239"/>
    <xsd:import namespace="9d9d350e-764c-4e42-ba45-d630a68754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614385-c18d-4827-ac5b-600ca711f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9d350e-764c-4e42-ba45-d630a687542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065E24-3DFB-4393-A511-9E9CDE912C0C}">
  <ds:schemaRefs>
    <ds:schemaRef ds:uri="http://www.w3.org/XML/1998/namespace"/>
    <ds:schemaRef ds:uri="http://schemas.microsoft.com/office/infopath/2007/PartnerControls"/>
    <ds:schemaRef ds:uri="9d9d350e-764c-4e42-ba45-d630a687542a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3614385-c18d-4827-ac5b-600ca711f23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FF7E63-84B9-426E-8BCD-3043E8F12F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614385-c18d-4827-ac5b-600ca711f239"/>
    <ds:schemaRef ds:uri="9d9d350e-764c-4e42-ba45-d630a68754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BE86D7-48D8-4785-8B1F-EE13615CB6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Taustatiedot</vt:lpstr>
      <vt:lpstr>Pisteytys</vt:lpstr>
      <vt:lpstr>Kaavio</vt:lpstr>
      <vt:lpstr>Tulostettava lomake A</vt:lpstr>
      <vt:lpstr>Tulostettava lomake B</vt:lpstr>
      <vt:lpstr>Pisteytys!Print_Area</vt:lpstr>
      <vt:lpstr>'Tulostettava lomake A'!Print_Area</vt:lpstr>
      <vt:lpstr>'Tulostettava lomake B'!Print_Area</vt:lpstr>
      <vt:lpstr>Pisteytys!Print_Titles</vt:lpstr>
      <vt:lpstr>'Tulostettava lomake A'!Print_Titles</vt:lpstr>
      <vt:lpstr>'Tulostettava lomake B'!Print_Titles</vt:lpstr>
    </vt:vector>
  </TitlesOfParts>
  <Manager/>
  <Company>Teknologiakeskus TechVilla Oy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TUDI4.0 Materiaalitoimintojen auditointi</dc:title>
  <dc:subject>Materiaalitoimintojen kehittäminen</dc:subject>
  <dc:creator>Mikko Koskela</dc:creator>
  <cp:keywords/>
  <dc:description/>
  <cp:lastModifiedBy>Hakim Laukkoski</cp:lastModifiedBy>
  <cp:lastPrinted>2020-04-03T09:20:13Z</cp:lastPrinted>
  <dcterms:created xsi:type="dcterms:W3CDTF">2017-11-24T07:46:39Z</dcterms:created>
  <dcterms:modified xsi:type="dcterms:W3CDTF">2020-07-02T10:05:40Z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0x01010014BC8A137FFDC447AF4AF6F2A48A4D19</vt:lpwstr>
  </property>
  <property fmtid="{D5CDD505-2E9C-101B-9397-08002B2CF9AE}" pid="3" name="Order">
    <vt:i4>126200</vt:i4>
  </property>
</Properties>
</file>